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입찰\중산동 일원 도로정비공사-건설과\"/>
    </mc:Choice>
  </mc:AlternateContent>
  <xr:revisionPtr revIDLastSave="0" documentId="8_{6701F4ED-10A4-4422-81E4-CA5079656EEF}" xr6:coauthVersionLast="47" xr6:coauthVersionMax="47" xr10:uidLastSave="{00000000-0000-0000-0000-000000000000}"/>
  <bookViews>
    <workbookView xWindow="28680" yWindow="-120" windowWidth="29040" windowHeight="15720" tabRatio="760"/>
  </bookViews>
  <sheets>
    <sheet name="공사기간산정표" sheetId="7" r:id="rId1"/>
    <sheet name="공사기간산출" sheetId="15" r:id="rId2"/>
    <sheet name="준비기간" sheetId="8" r:id="rId3"/>
    <sheet name="혹서기" sheetId="10" r:id="rId4"/>
    <sheet name="동절기" sheetId="11" r:id="rId5"/>
    <sheet name="비" sheetId="12" r:id="rId6"/>
    <sheet name="바람" sheetId="13" r:id="rId7"/>
  </sheets>
  <definedNames>
    <definedName name="_xlnm.Print_Area" localSheetId="0">공사기간산정표!$A$1:$P$18</definedName>
    <definedName name="_xlnm.Print_Area" localSheetId="1">공사기간산출!$A$1:$I$48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7" i="7" l="1"/>
  <c r="K15" i="7"/>
  <c r="H3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K13" i="7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25" i="15"/>
  <c r="H24" i="15"/>
  <c r="H23" i="15"/>
  <c r="H22" i="15"/>
  <c r="H21" i="15"/>
  <c r="E16" i="7"/>
  <c r="E5" i="7"/>
  <c r="E8" i="7" s="1"/>
  <c r="E10" i="7" s="1"/>
  <c r="F5" i="7"/>
  <c r="F7" i="7"/>
  <c r="F8" i="7"/>
  <c r="F10" i="7"/>
  <c r="F11" i="7"/>
  <c r="G5" i="7"/>
  <c r="G7" i="7" s="1"/>
  <c r="G8" i="7" s="1"/>
  <c r="G10" i="7" s="1"/>
  <c r="G11" i="7" s="1"/>
  <c r="H5" i="7"/>
  <c r="H7" i="7" s="1"/>
  <c r="H8" i="7" s="1"/>
  <c r="H10" i="7" s="1"/>
  <c r="H11" i="7" s="1"/>
  <c r="I5" i="7"/>
  <c r="I7" i="7" s="1"/>
  <c r="I8" i="7" s="1"/>
  <c r="I10" i="7" s="1"/>
  <c r="I11" i="7" s="1"/>
  <c r="J5" i="7"/>
  <c r="J8" i="7" s="1"/>
  <c r="J10" i="7" s="1"/>
  <c r="J11" i="7" s="1"/>
  <c r="J7" i="7"/>
  <c r="K5" i="7"/>
  <c r="L5" i="7"/>
  <c r="L7" i="7"/>
  <c r="L8" i="7"/>
  <c r="L10" i="7"/>
  <c r="L11" i="7"/>
  <c r="M5" i="7"/>
  <c r="M7" i="7"/>
  <c r="M8" i="7"/>
  <c r="M10" i="7"/>
  <c r="M11" i="7"/>
  <c r="N5" i="7"/>
  <c r="D5" i="7"/>
  <c r="D7" i="7" s="1"/>
  <c r="D8" i="7" s="1"/>
  <c r="D10" i="7" s="1"/>
  <c r="C5" i="7"/>
  <c r="O3" i="13"/>
  <c r="O3" i="12"/>
  <c r="O3" i="11"/>
  <c r="K7" i="7"/>
  <c r="K8" i="7"/>
  <c r="K11" i="7"/>
  <c r="E7" i="7"/>
  <c r="O3" i="10"/>
  <c r="D16" i="7"/>
  <c r="C7" i="7"/>
  <c r="C8" i="7" s="1"/>
  <c r="C10" i="7" s="1"/>
  <c r="C16" i="7"/>
  <c r="N16" i="7"/>
  <c r="Q15" i="7"/>
  <c r="Q13" i="7"/>
  <c r="H46" i="15"/>
  <c r="H4" i="15" s="1"/>
  <c r="K14" i="7" s="1"/>
  <c r="O14" i="7" l="1"/>
  <c r="Q14" i="7"/>
  <c r="K16" i="7"/>
  <c r="R13" i="7"/>
  <c r="E11" i="7"/>
  <c r="E17" i="7" s="1"/>
  <c r="D11" i="7"/>
  <c r="D17" i="7" s="1"/>
  <c r="C11" i="7"/>
  <c r="C17" i="7" s="1"/>
  <c r="N8" i="7"/>
  <c r="N10" i="7" s="1"/>
  <c r="O16" i="7"/>
  <c r="H48" i="15"/>
  <c r="S13" i="7" s="1"/>
  <c r="N7" i="7"/>
  <c r="N11" i="7" l="1"/>
  <c r="N17" i="7"/>
  <c r="O17" i="7" s="1"/>
  <c r="P16" i="7" s="1"/>
  <c r="O18" i="7" s="1"/>
</calcChain>
</file>

<file path=xl/sharedStrings.xml><?xml version="1.0" encoding="utf-8"?>
<sst xmlns="http://schemas.openxmlformats.org/spreadsheetml/2006/main" count="294" uniqueCount="107">
  <si>
    <t>달력일수</t>
    <phoneticPr fontId="1" type="noConversion"/>
  </si>
  <si>
    <t>구    분</t>
    <phoneticPr fontId="1" type="noConversion"/>
  </si>
  <si>
    <t>소계</t>
    <phoneticPr fontId="1" type="noConversion"/>
  </si>
  <si>
    <t>기후여건(A)</t>
    <phoneticPr fontId="1" type="noConversion"/>
  </si>
  <si>
    <t>법정공휴일(B)</t>
    <phoneticPr fontId="1" type="noConversion"/>
  </si>
  <si>
    <t>중복일수(C)</t>
    <phoneticPr fontId="1" type="noConversion"/>
  </si>
  <si>
    <t>비작업일수
A + B - C</t>
    <phoneticPr fontId="1" type="noConversion"/>
  </si>
  <si>
    <t>기후여건 * 법정공휴일 / 달력일수</t>
    <phoneticPr fontId="1" type="noConversion"/>
  </si>
  <si>
    <t>달력일수 - 비작업일수</t>
    <phoneticPr fontId="1" type="noConversion"/>
  </si>
  <si>
    <t>비   고</t>
    <phoneticPr fontId="1" type="noConversion"/>
  </si>
  <si>
    <t>1. 준비기간</t>
    <phoneticPr fontId="1" type="noConversion"/>
  </si>
  <si>
    <t>일작업량</t>
    <phoneticPr fontId="1" type="noConversion"/>
  </si>
  <si>
    <t>시공량</t>
    <phoneticPr fontId="1" type="noConversion"/>
  </si>
  <si>
    <t>작업일수</t>
    <phoneticPr fontId="1" type="noConversion"/>
  </si>
  <si>
    <t>비작업일수</t>
    <phoneticPr fontId="1" type="noConversion"/>
  </si>
  <si>
    <t>월별작업가능일수</t>
    <phoneticPr fontId="1" type="noConversion"/>
  </si>
  <si>
    <t>※ 공사기간 = 준비기간 + 작업일수 + 비작업일수 + 정리기간</t>
    <phoneticPr fontId="1" type="noConversion"/>
  </si>
  <si>
    <t>공사기간</t>
    <phoneticPr fontId="1" type="noConversion"/>
  </si>
  <si>
    <t>10억미만 최소 15일</t>
    <phoneticPr fontId="1" type="noConversion"/>
  </si>
  <si>
    <t>준비기간+작업일수+정리기간</t>
    <phoneticPr fontId="1" type="noConversion"/>
  </si>
  <si>
    <t>월간 비작업일수가 주 40시간 근무제의 
비작업일수보다 적을경우
 주 40시간 근무제에에 따른 비작업일수 적용</t>
    <phoneticPr fontId="1" type="noConversion"/>
  </si>
  <si>
    <t>주 40시간 근무제에 따른 비작업일수</t>
    <phoneticPr fontId="1" type="noConversion"/>
  </si>
  <si>
    <t>적용</t>
    <phoneticPr fontId="1" type="noConversion"/>
  </si>
  <si>
    <t>1)준비기간</t>
    <phoneticPr fontId="1" type="noConversion"/>
  </si>
  <si>
    <t>2)작업일수</t>
    <phoneticPr fontId="1" type="noConversion"/>
  </si>
  <si>
    <t>3)정리기간</t>
    <phoneticPr fontId="1" type="noConversion"/>
  </si>
  <si>
    <t>주 40시간 근무제에 따른 월간 비작업일수 = 8일</t>
    <phoneticPr fontId="1" type="noConversion"/>
  </si>
  <si>
    <t>1+2+3</t>
    <phoneticPr fontId="14" type="noConversion"/>
  </si>
  <si>
    <t>합계</t>
    <phoneticPr fontId="14" type="noConversion"/>
  </si>
  <si>
    <t>산출일수</t>
    <phoneticPr fontId="14" type="noConversion"/>
  </si>
  <si>
    <t>작업일수(준비,정리가간포함)</t>
    <phoneticPr fontId="1" type="noConversion"/>
  </si>
  <si>
    <t>2026년</t>
    <phoneticPr fontId="1" type="noConversion"/>
  </si>
  <si>
    <t>공   사   기   간   산   출</t>
    <phoneticPr fontId="1" type="noConversion"/>
  </si>
  <si>
    <t>공  사  기  간  산  정  표</t>
    <phoneticPr fontId="1" type="noConversion"/>
  </si>
  <si>
    <t>공종</t>
  </si>
  <si>
    <t>준비기간</t>
  </si>
  <si>
    <t>공동주택</t>
  </si>
  <si>
    <t>강교가설공사</t>
  </si>
  <si>
    <t>도로개량공사</t>
  </si>
  <si>
    <t>교량보수공사</t>
  </si>
  <si>
    <t>하천공사</t>
  </si>
  <si>
    <t>공동구공사</t>
  </si>
  <si>
    <t>항만공사</t>
  </si>
  <si>
    <t>PC교량 공사</t>
  </si>
  <si>
    <t>포장공사(신설)</t>
  </si>
  <si>
    <t>포장공사(수선)</t>
  </si>
  <si>
    <t>포장공사(수선)의 15%적용</t>
    <phoneticPr fontId="1" type="noConversion"/>
  </si>
  <si>
    <t>12월</t>
  </si>
  <si>
    <t>12월</t>
    <phoneticPr fontId="1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</si>
  <si>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</si>
  <si>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</si>
  <si>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</si>
  <si>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</si>
  <si>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</si>
  <si>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</si>
  <si>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</si>
  <si>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</si>
  <si>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1월</t>
    <phoneticPr fontId="22" type="noConversion"/>
  </si>
  <si>
    <t>2월</t>
    <phoneticPr fontId="22" type="noConversion"/>
  </si>
  <si>
    <t>3월</t>
  </si>
  <si>
    <t>지점명</t>
    <phoneticPr fontId="22" type="noConversion"/>
  </si>
  <si>
    <t>인천</t>
    <phoneticPr fontId="22" type="noConversion"/>
  </si>
  <si>
    <t>소계</t>
    <phoneticPr fontId="22" type="noConversion"/>
  </si>
  <si>
    <t>월평균 기상데이터</t>
    <phoneticPr fontId="22" type="noConversion"/>
  </si>
  <si>
    <t>혹서기
체감온도
(33˚C이상)</t>
    <phoneticPr fontId="22" type="noConversion"/>
  </si>
  <si>
    <t>비
(일강수량 5mm이상)</t>
    <phoneticPr fontId="22" type="noConversion"/>
  </si>
  <si>
    <t>바람
(최대순간풍속 15m/s이상)</t>
    <phoneticPr fontId="22" type="noConversion"/>
  </si>
  <si>
    <t>동절기
(최저기온 0˚C이하이거나 신적설5cm이상)</t>
    <phoneticPr fontId="22" type="noConversion"/>
  </si>
  <si>
    <t xml:space="preserve"> - 혹서기(33˚C이상)
 - 동절기(일최고0˚C이하이거나 신적설5cm이상)
 - 강수량(일강수량5mm이상)
 - 바람(일최대풍속 15m/s이상)</t>
    <phoneticPr fontId="1" type="noConversion"/>
  </si>
  <si>
    <t>2026년 기준</t>
    <phoneticPr fontId="1" type="noConversion"/>
  </si>
  <si>
    <r>
      <t>※ 3</t>
    </r>
    <r>
      <rPr>
        <b/>
        <sz val="9"/>
        <color indexed="8"/>
        <rFont val="돋움"/>
        <family val="3"/>
        <charset val="129"/>
      </rPr>
      <t>월 착공 기준시 ≒ 1개월 소요</t>
    </r>
    <phoneticPr fontId="14" type="noConversion"/>
  </si>
  <si>
    <t>㎡</t>
  </si>
  <si>
    <t>아스팔트 포장 절삭후 아스팔트 덧씌우기</t>
  </si>
  <si>
    <t>차선도색(융착식,일반형)-운행도로,차량부분통제</t>
  </si>
  <si>
    <t>규격</t>
    <phoneticPr fontId="22" type="noConversion"/>
  </si>
  <si>
    <t>아스팔트스프레이어400ℓ</t>
  </si>
  <si>
    <t>수동식,횡단보도.주차장,백색</t>
  </si>
  <si>
    <t>수동식,문자.기호</t>
  </si>
  <si>
    <t>2. 공종별 작업일수</t>
    <phoneticPr fontId="22" type="noConversion"/>
  </si>
  <si>
    <t>일 8시간 기준</t>
    <phoneticPr fontId="22" type="noConversion"/>
  </si>
  <si>
    <t>3. 정리기간</t>
    <phoneticPr fontId="22" type="noConversion"/>
  </si>
  <si>
    <t>총작업일수</t>
    <phoneticPr fontId="22" type="noConversion"/>
  </si>
  <si>
    <t>소규모포설,t=7.5cm이하</t>
    <phoneticPr fontId="22" type="noConversion"/>
  </si>
  <si>
    <t xml:space="preserve">  2) 포장공</t>
    <phoneticPr fontId="22" type="noConversion"/>
  </si>
  <si>
    <t xml:space="preserve">  3) 소계</t>
    <phoneticPr fontId="22" type="noConversion"/>
  </si>
  <si>
    <t xml:space="preserve">  3) 부대공</t>
    <phoneticPr fontId="22" type="noConversion"/>
  </si>
  <si>
    <t>기타</t>
    <phoneticPr fontId="22" type="noConversion"/>
  </si>
  <si>
    <t>현장여건 감안</t>
    <phoneticPr fontId="22" type="noConversion"/>
  </si>
  <si>
    <t>택코팅(인력식)</t>
    <phoneticPr fontId="22" type="noConversion"/>
  </si>
  <si>
    <t>중산동</t>
    <phoneticPr fontId="22" type="noConversion"/>
  </si>
  <si>
    <t>아스팔트 표층 포설 및 다짐(과속방지턱)</t>
    <phoneticPr fontId="22" type="noConversion"/>
  </si>
  <si>
    <t>A-Type (1회절삭,1회포장)</t>
    <phoneticPr fontId="22" type="noConversion"/>
  </si>
  <si>
    <t>B-Type (1회절삭,1회포장)</t>
    <phoneticPr fontId="22" type="noConversion"/>
  </si>
  <si>
    <t>미끄럼방지포장</t>
    <phoneticPr fontId="22" type="noConversion"/>
  </si>
  <si>
    <t>운북동</t>
    <phoneticPr fontId="22" type="noConversion"/>
  </si>
  <si>
    <t>운남동</t>
    <phoneticPr fontId="22" type="noConversion"/>
  </si>
  <si>
    <t>맨홀인상, 교통통제 등</t>
    <phoneticPr fontId="22" type="noConversion"/>
  </si>
  <si>
    <t>수동식,과속방지턱,정지선,백색</t>
  </si>
  <si>
    <t>수동식,과속방지턱,정지선,황색</t>
  </si>
  <si>
    <t>수동식,황색실선</t>
  </si>
  <si>
    <t>수동식,황색파선</t>
  </si>
  <si>
    <t>차선밑그림-운행도로,차량부분통제</t>
  </si>
  <si>
    <t>문자,기호</t>
  </si>
  <si>
    <t>횡단보도,주차장</t>
  </si>
  <si>
    <t>수동식,백색파선</t>
  </si>
  <si>
    <t>수동식,백색실선</t>
  </si>
  <si>
    <t>포장공사(수선)의 15%적용+추석연휴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</si>
</sst>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\ &quot;월&quot;"/>
    <numFmt numFmtId="177" formatCode="#,##0_ "/>
    <numFmt numFmtId="178" formatCode="0.0\ &quot;일&quot;"/>
    <numFmt numFmtId="181" formatCode="0\ &quot;일&quot;"/>
    <numFmt numFmtId="231" formatCode="#,##0_);[Red]\(#,##0\)"/>
  </numFmts>
  <fonts count="3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18"/>
      <color indexed="8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30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9"/>
      <color indexed="30"/>
      <name val="맑은 고딕"/>
      <family val="3"/>
      <charset val="129"/>
    </font>
    <font>
      <b/>
      <sz val="9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8"/>
      <color indexed="8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F4F6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26" fillId="0" borderId="0">
      <alignment vertical="center"/>
    </xf>
  </cellStyleXfs>
  <cellXfs count="17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 indent="1" shrinkToFit="1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 indent="1" shrinkToFit="1"/>
    </xf>
    <xf numFmtId="0" fontId="2" fillId="0" borderId="0" xfId="0" applyFont="1" applyAlignment="1">
      <alignment horizontal="distributed" vertical="center" wrapText="1" indent="1" shrinkToFit="1"/>
    </xf>
    <xf numFmtId="0" fontId="6" fillId="0" borderId="0" xfId="0" applyFont="1">
      <alignment vertical="center"/>
    </xf>
    <xf numFmtId="177" fontId="7" fillId="0" borderId="1" xfId="0" applyNumberFormat="1" applyFont="1" applyBorder="1">
      <alignment vertical="center"/>
    </xf>
    <xf numFmtId="0" fontId="7" fillId="0" borderId="2" xfId="0" applyFont="1" applyBorder="1" applyAlignment="1">
      <alignment horizontal="distributed" vertical="center" indent="1" shrinkToFit="1"/>
    </xf>
    <xf numFmtId="0" fontId="7" fillId="0" borderId="3" xfId="0" applyFont="1" applyBorder="1" applyAlignment="1">
      <alignment horizontal="distributed" vertical="center" indent="1" shrinkToFit="1"/>
    </xf>
    <xf numFmtId="177" fontId="7" fillId="0" borderId="4" xfId="0" applyNumberFormat="1" applyFont="1" applyBorder="1">
      <alignment vertical="center"/>
    </xf>
    <xf numFmtId="181" fontId="7" fillId="0" borderId="1" xfId="0" applyNumberFormat="1" applyFont="1" applyBorder="1">
      <alignment vertical="center"/>
    </xf>
    <xf numFmtId="181" fontId="7" fillId="0" borderId="5" xfId="0" applyNumberFormat="1" applyFont="1" applyBorder="1">
      <alignment vertical="center"/>
    </xf>
    <xf numFmtId="49" fontId="2" fillId="0" borderId="0" xfId="0" applyNumberFormat="1" applyFont="1" applyAlignment="1">
      <alignment horizontal="left" vertical="center" shrinkToFit="1"/>
    </xf>
    <xf numFmtId="177" fontId="9" fillId="0" borderId="6" xfId="0" applyNumberFormat="1" applyFont="1" applyBorder="1">
      <alignment vertical="center"/>
    </xf>
    <xf numFmtId="177" fontId="10" fillId="0" borderId="4" xfId="0" applyNumberFormat="1" applyFont="1" applyFill="1" applyBorder="1">
      <alignment vertical="center"/>
    </xf>
    <xf numFmtId="177" fontId="10" fillId="0" borderId="7" xfId="0" applyNumberFormat="1" applyFont="1" applyFill="1" applyBorder="1">
      <alignment vertical="center"/>
    </xf>
    <xf numFmtId="177" fontId="10" fillId="0" borderId="8" xfId="0" applyNumberFormat="1" applyFont="1" applyFill="1" applyBorder="1">
      <alignment vertical="center"/>
    </xf>
    <xf numFmtId="181" fontId="8" fillId="0" borderId="5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distributed" vertical="center" indent="1" shrinkToFit="1"/>
    </xf>
    <xf numFmtId="0" fontId="7" fillId="0" borderId="10" xfId="0" applyFont="1" applyBorder="1" applyAlignment="1">
      <alignment horizontal="distributed" vertical="center" indent="1" shrinkToFit="1"/>
    </xf>
    <xf numFmtId="177" fontId="7" fillId="2" borderId="1" xfId="0" applyNumberFormat="1" applyFont="1" applyFill="1" applyBorder="1">
      <alignment vertical="center"/>
    </xf>
    <xf numFmtId="177" fontId="7" fillId="2" borderId="4" xfId="0" applyNumberFormat="1" applyFont="1" applyFill="1" applyBorder="1">
      <alignment vertical="center"/>
    </xf>
    <xf numFmtId="0" fontId="15" fillId="0" borderId="0" xfId="0" applyFont="1">
      <alignment vertical="center"/>
    </xf>
    <xf numFmtId="181" fontId="15" fillId="0" borderId="11" xfId="0" applyNumberFormat="1" applyFont="1" applyBorder="1">
      <alignment vertical="center"/>
    </xf>
    <xf numFmtId="181" fontId="15" fillId="0" borderId="0" xfId="0" applyNumberFormat="1" applyFont="1">
      <alignment vertical="center"/>
    </xf>
    <xf numFmtId="177" fontId="7" fillId="0" borderId="1" xfId="0" applyNumberFormat="1" applyFont="1" applyFill="1" applyBorder="1">
      <alignment vertical="center"/>
    </xf>
    <xf numFmtId="177" fontId="7" fillId="0" borderId="4" xfId="0" applyNumberFormat="1" applyFont="1" applyFill="1" applyBorder="1">
      <alignment vertical="center"/>
    </xf>
    <xf numFmtId="177" fontId="7" fillId="0" borderId="12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81" fontId="16" fillId="0" borderId="1" xfId="0" applyNumberFormat="1" applyFont="1" applyBorder="1" applyAlignment="1">
      <alignment horizontal="center" vertical="center" shrinkToFit="1"/>
    </xf>
    <xf numFmtId="176" fontId="7" fillId="3" borderId="5" xfId="0" applyNumberFormat="1" applyFont="1" applyFill="1" applyBorder="1" applyAlignment="1">
      <alignment horizontal="center" vertical="center"/>
    </xf>
    <xf numFmtId="177" fontId="7" fillId="3" borderId="13" xfId="0" applyNumberFormat="1" applyFont="1" applyFill="1" applyBorder="1">
      <alignment vertical="center"/>
    </xf>
    <xf numFmtId="176" fontId="12" fillId="3" borderId="14" xfId="0" applyNumberFormat="1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27" fillId="4" borderId="48" xfId="0" applyFont="1" applyFill="1" applyBorder="1" applyAlignment="1">
      <alignment horizontal="center" vertical="center" wrapText="1"/>
    </xf>
    <xf numFmtId="0" fontId="27" fillId="0" borderId="49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4" fillId="0" borderId="1" xfId="0" applyFont="1" applyBorder="1" applyAlignment="1">
      <alignment horizontal="left" vertical="center" wrapText="1" shrinkToFit="1"/>
    </xf>
    <xf numFmtId="177" fontId="24" fillId="0" borderId="1" xfId="0" applyNumberFormat="1" applyFont="1" applyBorder="1">
      <alignment vertical="center"/>
    </xf>
    <xf numFmtId="178" fontId="28" fillId="0" borderId="1" xfId="0" applyNumberFormat="1" applyFont="1" applyBorder="1">
      <alignment vertical="center"/>
    </xf>
    <xf numFmtId="0" fontId="12" fillId="0" borderId="17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177" fontId="5" fillId="0" borderId="4" xfId="0" applyNumberFormat="1" applyFont="1" applyBorder="1">
      <alignment vertical="center"/>
    </xf>
    <xf numFmtId="178" fontId="5" fillId="0" borderId="4" xfId="0" applyNumberFormat="1" applyFont="1" applyBorder="1">
      <alignment vertical="center"/>
    </xf>
    <xf numFmtId="0" fontId="2" fillId="0" borderId="18" xfId="0" applyFont="1" applyBorder="1">
      <alignment vertical="center"/>
    </xf>
    <xf numFmtId="0" fontId="2" fillId="0" borderId="4" xfId="0" applyFont="1" applyBorder="1" applyAlignment="1">
      <alignment horizontal="left" vertical="center" shrinkToFit="1"/>
    </xf>
    <xf numFmtId="177" fontId="2" fillId="0" borderId="4" xfId="0" applyNumberFormat="1" applyFont="1" applyBorder="1">
      <alignment vertical="center"/>
    </xf>
    <xf numFmtId="0" fontId="23" fillId="0" borderId="19" xfId="0" applyFont="1" applyBorder="1" applyAlignment="1">
      <alignment horizontal="distributed" vertical="center" indent="1" shrinkToFit="1"/>
    </xf>
    <xf numFmtId="0" fontId="23" fillId="0" borderId="4" xfId="0" applyFont="1" applyBorder="1" applyAlignment="1">
      <alignment vertical="center" shrinkToFit="1"/>
    </xf>
    <xf numFmtId="178" fontId="2" fillId="0" borderId="4" xfId="0" applyNumberFormat="1" applyFont="1" applyBorder="1">
      <alignment vertical="center"/>
    </xf>
    <xf numFmtId="0" fontId="23" fillId="0" borderId="19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20" xfId="0" applyFont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41" fontId="2" fillId="0" borderId="4" xfId="1" applyFont="1" applyBorder="1">
      <alignment vertical="center"/>
    </xf>
    <xf numFmtId="0" fontId="29" fillId="5" borderId="22" xfId="0" applyFont="1" applyFill="1" applyBorder="1" applyAlignment="1">
      <alignment horizontal="left" vertical="center"/>
    </xf>
    <xf numFmtId="0" fontId="29" fillId="5" borderId="22" xfId="0" applyFont="1" applyFill="1" applyBorder="1">
      <alignment vertical="center"/>
    </xf>
    <xf numFmtId="178" fontId="29" fillId="5" borderId="22" xfId="0" applyNumberFormat="1" applyFont="1" applyFill="1" applyBorder="1">
      <alignment vertical="center"/>
    </xf>
    <xf numFmtId="0" fontId="2" fillId="5" borderId="23" xfId="0" applyFont="1" applyFill="1" applyBorder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178" fontId="5" fillId="0" borderId="5" xfId="0" applyNumberFormat="1" applyFont="1" applyBorder="1">
      <alignment vertical="center"/>
    </xf>
    <xf numFmtId="0" fontId="23" fillId="0" borderId="19" xfId="0" applyFont="1" applyBorder="1" applyAlignment="1">
      <alignment horizontal="center" vertical="center" shrinkToFit="1"/>
    </xf>
    <xf numFmtId="231" fontId="2" fillId="0" borderId="4" xfId="0" applyNumberFormat="1" applyFont="1" applyBorder="1">
      <alignment vertical="center"/>
    </xf>
    <xf numFmtId="231" fontId="5" fillId="0" borderId="5" xfId="0" applyNumberFormat="1" applyFont="1" applyBorder="1">
      <alignment vertical="center"/>
    </xf>
    <xf numFmtId="3" fontId="30" fillId="0" borderId="24" xfId="0" applyNumberFormat="1" applyFont="1" applyBorder="1" applyAlignment="1">
      <alignment horizontal="left" vertical="center"/>
    </xf>
    <xf numFmtId="0" fontId="23" fillId="0" borderId="21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 shrinkToFit="1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 shrinkToFit="1"/>
    </xf>
    <xf numFmtId="0" fontId="7" fillId="0" borderId="37" xfId="0" applyFont="1" applyBorder="1" applyAlignment="1">
      <alignment horizontal="left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7" fillId="0" borderId="42" xfId="0" applyFont="1" applyBorder="1" applyAlignment="1">
      <alignment horizontal="center" vertical="center" wrapText="1" shrinkToFit="1"/>
    </xf>
    <xf numFmtId="0" fontId="7" fillId="0" borderId="43" xfId="0" applyFont="1" applyBorder="1" applyAlignment="1">
      <alignment horizontal="center" vertical="center" wrapText="1" shrinkToFit="1"/>
    </xf>
    <xf numFmtId="0" fontId="7" fillId="0" borderId="40" xfId="0" applyFont="1" applyBorder="1" applyAlignment="1">
      <alignment horizontal="distributed" vertical="center" indent="1" shrinkToFit="1"/>
    </xf>
    <xf numFmtId="0" fontId="7" fillId="0" borderId="41" xfId="0" applyFont="1" applyBorder="1" applyAlignment="1">
      <alignment horizontal="distributed" vertical="center" indent="1" shrinkToFit="1"/>
    </xf>
    <xf numFmtId="0" fontId="7" fillId="0" borderId="19" xfId="0" applyFont="1" applyBorder="1" applyAlignment="1">
      <alignment horizontal="distributed" vertical="center" wrapText="1" indent="1" shrinkToFit="1"/>
    </xf>
    <xf numFmtId="0" fontId="7" fillId="0" borderId="19" xfId="0" applyFont="1" applyBorder="1" applyAlignment="1">
      <alignment horizontal="distributed" vertical="center" indent="1" shrinkToFit="1"/>
    </xf>
    <xf numFmtId="0" fontId="7" fillId="0" borderId="44" xfId="0" applyFont="1" applyBorder="1" applyAlignment="1">
      <alignment horizontal="distributed" vertical="center" indent="1" shrinkToFit="1"/>
    </xf>
    <xf numFmtId="0" fontId="7" fillId="0" borderId="21" xfId="0" applyFont="1" applyBorder="1" applyAlignment="1">
      <alignment horizontal="distributed" vertical="center" indent="1" shrinkToFit="1"/>
    </xf>
    <xf numFmtId="0" fontId="7" fillId="0" borderId="2" xfId="0" applyFont="1" applyBorder="1" applyAlignment="1">
      <alignment horizontal="distributed" vertical="center" indent="1" shrinkToFit="1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176" fontId="7" fillId="3" borderId="6" xfId="0" applyNumberFormat="1" applyFont="1" applyFill="1" applyBorder="1" applyAlignment="1">
      <alignment horizontal="center" vertical="center"/>
    </xf>
    <xf numFmtId="176" fontId="7" fillId="3" borderId="45" xfId="0" applyNumberFormat="1" applyFont="1" applyFill="1" applyBorder="1" applyAlignment="1">
      <alignment horizontal="center" vertical="center"/>
    </xf>
    <xf numFmtId="176" fontId="7" fillId="3" borderId="41" xfId="0" applyNumberFormat="1" applyFont="1" applyFill="1" applyBorder="1" applyAlignment="1">
      <alignment horizontal="center" vertical="center"/>
    </xf>
    <xf numFmtId="181" fontId="18" fillId="0" borderId="26" xfId="0" applyNumberFormat="1" applyFont="1" applyBorder="1" applyAlignment="1">
      <alignment horizontal="center" vertical="center"/>
    </xf>
    <xf numFmtId="181" fontId="18" fillId="0" borderId="27" xfId="0" applyNumberFormat="1" applyFont="1" applyBorder="1" applyAlignment="1">
      <alignment horizontal="center" vertical="center"/>
    </xf>
    <xf numFmtId="181" fontId="18" fillId="0" borderId="28" xfId="0" applyNumberFormat="1" applyFont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 shrinkToFit="1"/>
    </xf>
    <xf numFmtId="0" fontId="7" fillId="3" borderId="35" xfId="0" applyFont="1" applyFill="1" applyBorder="1" applyAlignment="1">
      <alignment horizontal="center" vertical="center" shrinkToFit="1"/>
    </xf>
    <xf numFmtId="181" fontId="7" fillId="0" borderId="7" xfId="0" applyNumberFormat="1" applyFont="1" applyBorder="1" applyAlignment="1">
      <alignment horizontal="center" vertical="center" shrinkToFit="1"/>
    </xf>
    <xf numFmtId="181" fontId="7" fillId="0" borderId="37" xfId="0" applyNumberFormat="1" applyFont="1" applyBorder="1" applyAlignment="1">
      <alignment horizontal="center" vertical="center" shrinkToFit="1"/>
    </xf>
    <xf numFmtId="0" fontId="7" fillId="3" borderId="38" xfId="0" applyFont="1" applyFill="1" applyBorder="1" applyAlignment="1">
      <alignment horizontal="distributed" vertical="center" indent="1" shrinkToFit="1"/>
    </xf>
    <xf numFmtId="0" fontId="7" fillId="3" borderId="39" xfId="0" applyFont="1" applyFill="1" applyBorder="1" applyAlignment="1">
      <alignment horizontal="distributed" vertical="center" indent="1" shrinkToFit="1"/>
    </xf>
    <xf numFmtId="0" fontId="8" fillId="0" borderId="40" xfId="0" applyFont="1" applyBorder="1" applyAlignment="1">
      <alignment horizontal="distributed" vertical="center" indent="1" shrinkToFit="1"/>
    </xf>
    <xf numFmtId="0" fontId="8" fillId="0" borderId="41" xfId="0" applyFont="1" applyBorder="1" applyAlignment="1">
      <alignment horizontal="distributed" vertical="center" indent="1" shrinkToFit="1"/>
    </xf>
    <xf numFmtId="0" fontId="7" fillId="0" borderId="21" xfId="0" applyFont="1" applyBorder="1" applyAlignment="1">
      <alignment horizontal="distributed" vertical="center" indent="2" shrinkToFit="1"/>
    </xf>
    <xf numFmtId="0" fontId="7" fillId="0" borderId="2" xfId="0" applyFont="1" applyBorder="1" applyAlignment="1">
      <alignment horizontal="distributed" vertical="center" indent="2" shrinkToFit="1"/>
    </xf>
    <xf numFmtId="0" fontId="8" fillId="0" borderId="9" xfId="0" applyFont="1" applyBorder="1" applyAlignment="1">
      <alignment horizontal="distributed" vertical="center" wrapText="1" indent="1" shrinkToFit="1"/>
    </xf>
    <xf numFmtId="0" fontId="8" fillId="0" borderId="5" xfId="0" applyFont="1" applyBorder="1" applyAlignment="1">
      <alignment horizontal="distributed" vertical="center" indent="1" shrinkToFit="1"/>
    </xf>
    <xf numFmtId="0" fontId="25" fillId="0" borderId="2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17" fillId="0" borderId="29" xfId="0" applyNumberFormat="1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distributed" vertical="center" indent="2" shrinkToFit="1"/>
    </xf>
    <xf numFmtId="0" fontId="7" fillId="0" borderId="10" xfId="0" applyFont="1" applyBorder="1" applyAlignment="1">
      <alignment horizontal="distributed" vertical="center" indent="2" shrinkToFit="1"/>
    </xf>
    <xf numFmtId="0" fontId="8" fillId="0" borderId="32" xfId="0" applyFont="1" applyBorder="1" applyAlignment="1">
      <alignment horizontal="distributed" vertical="center" wrapText="1" indent="1" shrinkToFit="1"/>
    </xf>
    <xf numFmtId="0" fontId="8" fillId="0" borderId="1" xfId="0" applyFont="1" applyBorder="1" applyAlignment="1">
      <alignment horizontal="distributed" vertical="center" indent="1" shrinkToFit="1"/>
    </xf>
    <xf numFmtId="181" fontId="17" fillId="0" borderId="17" xfId="0" applyNumberFormat="1" applyFont="1" applyBorder="1" applyAlignment="1">
      <alignment horizontal="center" vertical="center" shrinkToFit="1"/>
    </xf>
    <xf numFmtId="181" fontId="17" fillId="0" borderId="20" xfId="0" applyNumberFormat="1" applyFont="1" applyBorder="1" applyAlignment="1">
      <alignment horizontal="center" vertical="center" shrinkToFit="1"/>
    </xf>
    <xf numFmtId="181" fontId="7" fillId="0" borderId="8" xfId="0" applyNumberFormat="1" applyFont="1" applyBorder="1" applyAlignment="1">
      <alignment horizontal="center" vertical="center" shrinkToFit="1"/>
    </xf>
    <xf numFmtId="181" fontId="7" fillId="0" borderId="33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29" fillId="5" borderId="47" xfId="0" applyFont="1" applyFill="1" applyBorder="1" applyAlignment="1">
      <alignment horizontal="center" vertical="center"/>
    </xf>
    <xf numFmtId="0" fontId="29" fillId="5" borderId="22" xfId="0" applyFont="1" applyFill="1" applyBorder="1" applyAlignment="1">
      <alignment horizontal="center" vertical="center"/>
    </xf>
    <xf numFmtId="0" fontId="23" fillId="0" borderId="19" xfId="0" applyFont="1" applyBorder="1" applyAlignment="1">
      <alignment horizontal="left" vertical="center" shrinkToFit="1"/>
    </xf>
    <xf numFmtId="0" fontId="23" fillId="0" borderId="4" xfId="0" applyFont="1" applyBorder="1" applyAlignment="1">
      <alignment horizontal="left" vertical="center" shrinkToFit="1"/>
    </xf>
    <xf numFmtId="0" fontId="23" fillId="0" borderId="19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23" fillId="0" borderId="21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0" fillId="0" borderId="29" xfId="0" applyFont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horizontal="center" vertical="center"/>
    </xf>
    <xf numFmtId="176" fontId="12" fillId="3" borderId="34" xfId="0" applyNumberFormat="1" applyFont="1" applyFill="1" applyBorder="1" applyAlignment="1">
      <alignment horizontal="center" vertical="center"/>
    </xf>
    <xf numFmtId="176" fontId="12" fillId="3" borderId="46" xfId="0" applyNumberFormat="1" applyFont="1" applyFill="1" applyBorder="1" applyAlignment="1">
      <alignment horizontal="center" vertical="center"/>
    </xf>
    <xf numFmtId="42" fontId="12" fillId="3" borderId="34" xfId="2" applyFont="1" applyFill="1" applyBorder="1" applyAlignment="1">
      <alignment horizontal="center" vertical="center"/>
    </xf>
    <xf numFmtId="42" fontId="12" fillId="3" borderId="46" xfId="2" applyFont="1" applyFill="1" applyBorder="1" applyAlignment="1">
      <alignment horizontal="center" vertical="center"/>
    </xf>
    <xf numFmtId="0" fontId="24" fillId="0" borderId="32" xfId="0" applyFont="1" applyBorder="1" applyAlignment="1">
      <alignment horizontal="left" vertical="center" wrapText="1" shrinkToFit="1"/>
    </xf>
    <xf numFmtId="0" fontId="24" fillId="0" borderId="1" xfId="0" applyFont="1" applyBorder="1" applyAlignment="1">
      <alignment horizontal="left" vertical="center" wrapText="1" shrinkToFit="1"/>
    </xf>
    <xf numFmtId="0" fontId="5" fillId="0" borderId="19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27" fillId="4" borderId="48" xfId="0" applyFont="1" applyFill="1" applyBorder="1" applyAlignment="1">
      <alignment horizontal="center" vertical="center" wrapText="1"/>
    </xf>
    <xf numFmtId="181" fontId="27" fillId="0" borderId="49" xfId="0" applyNumberFormat="1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181" fontId="27" fillId="0" borderId="48" xfId="0" applyNumberFormat="1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181" fontId="27" fillId="0" borderId="50" xfId="0" applyNumberFormat="1" applyFont="1" applyBorder="1" applyAlignment="1">
      <alignment horizontal="center" vertical="center" wrapText="1"/>
    </xf>
    <xf numFmtId="181" fontId="27" fillId="0" borderId="53" xfId="0" applyNumberFormat="1" applyFont="1" applyBorder="1" applyAlignment="1">
      <alignment horizontal="center" vertical="center" wrapText="1"/>
    </xf>
    <xf numFmtId="181" fontId="27" fillId="0" borderId="54" xfId="0" applyNumberFormat="1" applyFont="1" applyBorder="1" applyAlignment="1">
      <alignment horizontal="center" vertical="center" wrapText="1"/>
    </xf>
    <xf numFmtId="181" fontId="27" fillId="0" borderId="52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</cellXfs>
  <cellStyles count="4">
    <cellStyle name="쉼표 [0]" xfId="1" builtinId="6"/>
    <cellStyle name="통화 [0]" xfId="2" builtinId="7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showZeros="0" tabSelected="1" view="pageBreakPreview" zoomScale="90" zoomScaleSheetLayoutView="90" workbookViewId="0">
      <selection sqref="A1:P1"/>
    </sheetView>
  </sheetViews>
  <sheetFormatPr defaultColWidth="15.625" defaultRowHeight="20.100000000000001" customHeight="1" x14ac:dyDescent="0.3"/>
  <cols>
    <col min="1" max="2" width="20.375" style="5" customWidth="1"/>
    <col min="3" max="14" width="5.125" style="1" customWidth="1"/>
    <col min="15" max="15" width="25.625" style="1" customWidth="1"/>
    <col min="16" max="16" width="10.625" style="1" customWidth="1"/>
    <col min="17" max="19" width="6.625" style="1" customWidth="1"/>
    <col min="20" max="16384" width="15.625" style="1"/>
  </cols>
  <sheetData>
    <row r="1" spans="1:19" s="2" customFormat="1" ht="30" customHeight="1" x14ac:dyDescent="0.3">
      <c r="A1" s="84" t="s">
        <v>33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9" s="3" customFormat="1" ht="21.95" customHeight="1" x14ac:dyDescent="0.3">
      <c r="A2" s="91" t="s">
        <v>1</v>
      </c>
      <c r="B2" s="92"/>
      <c r="C2" s="111" t="s">
        <v>31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3"/>
      <c r="O2" s="107" t="s">
        <v>9</v>
      </c>
      <c r="P2" s="108"/>
    </row>
    <row r="3" spans="1:19" s="3" customFormat="1" ht="21.95" customHeight="1" x14ac:dyDescent="0.3">
      <c r="A3" s="93"/>
      <c r="B3" s="94"/>
      <c r="C3" s="37">
        <v>1</v>
      </c>
      <c r="D3" s="37">
        <v>2</v>
      </c>
      <c r="E3" s="37">
        <v>3</v>
      </c>
      <c r="F3" s="37">
        <v>4</v>
      </c>
      <c r="G3" s="37">
        <v>5</v>
      </c>
      <c r="H3" s="37">
        <v>6</v>
      </c>
      <c r="I3" s="37">
        <v>7</v>
      </c>
      <c r="J3" s="37">
        <v>8</v>
      </c>
      <c r="K3" s="37">
        <v>9</v>
      </c>
      <c r="L3" s="37">
        <v>10</v>
      </c>
      <c r="M3" s="37">
        <v>11</v>
      </c>
      <c r="N3" s="37" t="s">
        <v>48</v>
      </c>
      <c r="O3" s="109"/>
      <c r="P3" s="110"/>
    </row>
    <row r="4" spans="1:19" s="3" customFormat="1" ht="21.95" customHeight="1" x14ac:dyDescent="0.3">
      <c r="A4" s="100" t="s">
        <v>0</v>
      </c>
      <c r="B4" s="101"/>
      <c r="C4" s="34">
        <v>31</v>
      </c>
      <c r="D4" s="30">
        <v>28</v>
      </c>
      <c r="E4" s="30">
        <v>31</v>
      </c>
      <c r="F4" s="25">
        <v>30</v>
      </c>
      <c r="G4" s="11">
        <v>31</v>
      </c>
      <c r="H4" s="11">
        <v>30</v>
      </c>
      <c r="I4" s="11">
        <v>31</v>
      </c>
      <c r="J4" s="11">
        <v>31</v>
      </c>
      <c r="K4" s="11">
        <v>30</v>
      </c>
      <c r="L4" s="11">
        <v>31</v>
      </c>
      <c r="M4" s="11">
        <v>30</v>
      </c>
      <c r="N4" s="11">
        <v>31</v>
      </c>
      <c r="O4" s="89"/>
      <c r="P4" s="90"/>
    </row>
    <row r="5" spans="1:19" ht="50.1" customHeight="1" x14ac:dyDescent="0.3">
      <c r="A5" s="102" t="s">
        <v>6</v>
      </c>
      <c r="B5" s="12" t="s">
        <v>3</v>
      </c>
      <c r="C5" s="31">
        <f>ROUND(혹서기!C3+동절기!C3+비!C3+바람!C3,0)</f>
        <v>10</v>
      </c>
      <c r="D5" s="31">
        <f>ROUND(혹서기!D3+동절기!D3+비!D3+바람!D3,0)</f>
        <v>7</v>
      </c>
      <c r="E5" s="31">
        <f>ROUND(혹서기!E3+동절기!E3+비!E3+바람!E3,0)</f>
        <v>4</v>
      </c>
      <c r="F5" s="31">
        <f>ROUND(혹서기!F3+동절기!F3+비!F3+바람!F3,0)</f>
        <v>5</v>
      </c>
      <c r="G5" s="31">
        <f>ROUND(혹서기!G3+동절기!G3+비!G3+바람!G3,0)</f>
        <v>5</v>
      </c>
      <c r="H5" s="31">
        <f>ROUND(혹서기!H3+동절기!H3+비!H3+바람!H3,0)</f>
        <v>4</v>
      </c>
      <c r="I5" s="31">
        <f>ROUND(혹서기!I3+동절기!I3+비!I3+바람!I3,0)</f>
        <v>8</v>
      </c>
      <c r="J5" s="31">
        <f>ROUND(혹서기!J3+동절기!J3+비!J3+바람!J3,0)</f>
        <v>9</v>
      </c>
      <c r="K5" s="31">
        <f>ROUND(혹서기!K3+동절기!K3+비!K3+바람!K3,0)</f>
        <v>4</v>
      </c>
      <c r="L5" s="31">
        <f>ROUND(혹서기!L3+동절기!L3+비!L3+바람!L3,0)</f>
        <v>4</v>
      </c>
      <c r="M5" s="31">
        <f>ROUND(혹서기!M3+동절기!M3+비!M3+바람!M3,0)</f>
        <v>5</v>
      </c>
      <c r="N5" s="31">
        <f>ROUND(혹서기!N3+동절기!N3+비!N3+바람!N3,0)</f>
        <v>11</v>
      </c>
      <c r="O5" s="95" t="s">
        <v>68</v>
      </c>
      <c r="P5" s="96"/>
    </row>
    <row r="6" spans="1:19" ht="50.1" customHeight="1" x14ac:dyDescent="0.3">
      <c r="A6" s="103"/>
      <c r="B6" s="12" t="s">
        <v>4</v>
      </c>
      <c r="C6" s="35">
        <v>5</v>
      </c>
      <c r="D6" s="35">
        <v>7</v>
      </c>
      <c r="E6" s="31">
        <v>6</v>
      </c>
      <c r="F6" s="26">
        <v>4</v>
      </c>
      <c r="G6" s="14">
        <v>7</v>
      </c>
      <c r="H6" s="14">
        <v>5</v>
      </c>
      <c r="I6" s="14">
        <v>4</v>
      </c>
      <c r="J6" s="14">
        <v>7</v>
      </c>
      <c r="K6" s="14">
        <v>7</v>
      </c>
      <c r="L6" s="14">
        <v>7</v>
      </c>
      <c r="M6" s="14">
        <v>5</v>
      </c>
      <c r="N6" s="14">
        <v>5</v>
      </c>
      <c r="O6" s="85" t="s">
        <v>69</v>
      </c>
      <c r="P6" s="86"/>
      <c r="Q6" s="4"/>
    </row>
    <row r="7" spans="1:19" ht="50.1" customHeight="1" x14ac:dyDescent="0.3">
      <c r="A7" s="103"/>
      <c r="B7" s="12" t="s">
        <v>5</v>
      </c>
      <c r="C7" s="31">
        <f t="shared" ref="C7:N7" si="0">C5*C6/C4</f>
        <v>1.6129032258064515</v>
      </c>
      <c r="D7" s="31">
        <f t="shared" si="0"/>
        <v>1.75</v>
      </c>
      <c r="E7" s="31">
        <f t="shared" si="0"/>
        <v>0.77419354838709675</v>
      </c>
      <c r="F7" s="31">
        <f t="shared" si="0"/>
        <v>0.66666666666666663</v>
      </c>
      <c r="G7" s="31">
        <f t="shared" si="0"/>
        <v>1.1290322580645162</v>
      </c>
      <c r="H7" s="31">
        <f t="shared" si="0"/>
        <v>0.66666666666666663</v>
      </c>
      <c r="I7" s="31">
        <f t="shared" si="0"/>
        <v>1.032258064516129</v>
      </c>
      <c r="J7" s="31">
        <f t="shared" si="0"/>
        <v>2.032258064516129</v>
      </c>
      <c r="K7" s="31">
        <f t="shared" si="0"/>
        <v>0.93333333333333335</v>
      </c>
      <c r="L7" s="31">
        <f t="shared" si="0"/>
        <v>0.90322580645161288</v>
      </c>
      <c r="M7" s="31">
        <f t="shared" si="0"/>
        <v>0.83333333333333337</v>
      </c>
      <c r="N7" s="31">
        <f t="shared" si="0"/>
        <v>1.7741935483870968</v>
      </c>
      <c r="O7" s="85" t="s">
        <v>7</v>
      </c>
      <c r="P7" s="86"/>
    </row>
    <row r="8" spans="1:19" ht="50.1" customHeight="1" x14ac:dyDescent="0.3">
      <c r="A8" s="104"/>
      <c r="B8" s="13" t="s">
        <v>2</v>
      </c>
      <c r="C8" s="32">
        <f t="shared" ref="C8:N8" si="1">ROUND(C5+C6-C7,0)</f>
        <v>13</v>
      </c>
      <c r="D8" s="32">
        <f t="shared" si="1"/>
        <v>12</v>
      </c>
      <c r="E8" s="32">
        <f>ROUND(E5+E6-E7,0)</f>
        <v>9</v>
      </c>
      <c r="F8" s="32">
        <f t="shared" si="1"/>
        <v>8</v>
      </c>
      <c r="G8" s="32">
        <f t="shared" si="1"/>
        <v>11</v>
      </c>
      <c r="H8" s="32">
        <f t="shared" si="1"/>
        <v>8</v>
      </c>
      <c r="I8" s="32">
        <f t="shared" si="1"/>
        <v>11</v>
      </c>
      <c r="J8" s="32">
        <f t="shared" si="1"/>
        <v>14</v>
      </c>
      <c r="K8" s="32">
        <f t="shared" si="1"/>
        <v>10</v>
      </c>
      <c r="L8" s="32">
        <f t="shared" si="1"/>
        <v>10</v>
      </c>
      <c r="M8" s="32">
        <f t="shared" si="1"/>
        <v>9</v>
      </c>
      <c r="N8" s="32">
        <f t="shared" si="1"/>
        <v>14</v>
      </c>
      <c r="O8" s="87"/>
      <c r="P8" s="88"/>
    </row>
    <row r="9" spans="1:19" ht="50.1" customHeight="1" x14ac:dyDescent="0.3">
      <c r="A9" s="105" t="s">
        <v>21</v>
      </c>
      <c r="B9" s="106"/>
      <c r="C9" s="31">
        <v>8</v>
      </c>
      <c r="D9" s="31">
        <v>8</v>
      </c>
      <c r="E9" s="31">
        <v>8</v>
      </c>
      <c r="F9" s="26">
        <v>8</v>
      </c>
      <c r="G9" s="14">
        <v>8</v>
      </c>
      <c r="H9" s="14">
        <v>8</v>
      </c>
      <c r="I9" s="14">
        <v>8</v>
      </c>
      <c r="J9" s="14">
        <v>8</v>
      </c>
      <c r="K9" s="14">
        <v>8</v>
      </c>
      <c r="L9" s="14">
        <v>8</v>
      </c>
      <c r="M9" s="14">
        <v>8</v>
      </c>
      <c r="N9" s="14">
        <v>8</v>
      </c>
      <c r="O9" s="97" t="s">
        <v>26</v>
      </c>
      <c r="P9" s="86"/>
    </row>
    <row r="10" spans="1:19" ht="50.1" customHeight="1" x14ac:dyDescent="0.3">
      <c r="A10" s="23" t="s">
        <v>14</v>
      </c>
      <c r="B10" s="24" t="s">
        <v>22</v>
      </c>
      <c r="C10" s="33">
        <f t="shared" ref="C10:N10" si="2">MAX(C8:C9)</f>
        <v>13</v>
      </c>
      <c r="D10" s="33">
        <f t="shared" si="2"/>
        <v>12</v>
      </c>
      <c r="E10" s="33">
        <f>MAX(E8:E9)</f>
        <v>9</v>
      </c>
      <c r="F10" s="33">
        <f t="shared" si="2"/>
        <v>8</v>
      </c>
      <c r="G10" s="33">
        <f t="shared" si="2"/>
        <v>11</v>
      </c>
      <c r="H10" s="33">
        <f t="shared" si="2"/>
        <v>8</v>
      </c>
      <c r="I10" s="33">
        <f t="shared" si="2"/>
        <v>11</v>
      </c>
      <c r="J10" s="33">
        <f t="shared" si="2"/>
        <v>14</v>
      </c>
      <c r="K10" s="33">
        <v>14</v>
      </c>
      <c r="L10" s="33">
        <f t="shared" si="2"/>
        <v>10</v>
      </c>
      <c r="M10" s="33">
        <f t="shared" si="2"/>
        <v>9</v>
      </c>
      <c r="N10" s="33">
        <f t="shared" si="2"/>
        <v>14</v>
      </c>
      <c r="O10" s="98" t="s">
        <v>20</v>
      </c>
      <c r="P10" s="99"/>
    </row>
    <row r="11" spans="1:19" ht="24.95" customHeight="1" x14ac:dyDescent="0.3">
      <c r="A11" s="121" t="s">
        <v>15</v>
      </c>
      <c r="B11" s="122"/>
      <c r="C11" s="38">
        <f t="shared" ref="C11:N11" si="3">C4-C10</f>
        <v>18</v>
      </c>
      <c r="D11" s="38">
        <f t="shared" si="3"/>
        <v>16</v>
      </c>
      <c r="E11" s="38">
        <f t="shared" si="3"/>
        <v>22</v>
      </c>
      <c r="F11" s="38">
        <f t="shared" si="3"/>
        <v>22</v>
      </c>
      <c r="G11" s="38">
        <f t="shared" si="3"/>
        <v>20</v>
      </c>
      <c r="H11" s="38">
        <f t="shared" si="3"/>
        <v>22</v>
      </c>
      <c r="I11" s="38">
        <f t="shared" si="3"/>
        <v>20</v>
      </c>
      <c r="J11" s="38">
        <f t="shared" si="3"/>
        <v>17</v>
      </c>
      <c r="K11" s="38">
        <f t="shared" si="3"/>
        <v>16</v>
      </c>
      <c r="L11" s="38">
        <f t="shared" si="3"/>
        <v>21</v>
      </c>
      <c r="M11" s="38">
        <f t="shared" si="3"/>
        <v>21</v>
      </c>
      <c r="N11" s="38">
        <f t="shared" si="3"/>
        <v>17</v>
      </c>
      <c r="O11" s="117" t="s">
        <v>8</v>
      </c>
      <c r="P11" s="118"/>
    </row>
    <row r="12" spans="1:19" ht="24.95" customHeight="1" x14ac:dyDescent="0.3">
      <c r="A12" s="123" t="s">
        <v>17</v>
      </c>
      <c r="B12" s="124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89" t="s">
        <v>19</v>
      </c>
      <c r="P12" s="90"/>
      <c r="Q12" s="27" t="s">
        <v>27</v>
      </c>
      <c r="R12" s="27" t="s">
        <v>28</v>
      </c>
      <c r="S12" s="27" t="s">
        <v>29</v>
      </c>
    </row>
    <row r="13" spans="1:19" ht="24.95" customHeight="1" x14ac:dyDescent="0.3">
      <c r="A13" s="125" t="s">
        <v>23</v>
      </c>
      <c r="B13" s="126"/>
      <c r="C13" s="20"/>
      <c r="D13" s="20"/>
      <c r="E13" s="20"/>
      <c r="F13" s="20"/>
      <c r="G13" s="20"/>
      <c r="H13" s="20"/>
      <c r="I13" s="20"/>
      <c r="J13" s="20"/>
      <c r="K13" s="20">
        <f>공사기간산출!H3</f>
        <v>12</v>
      </c>
      <c r="L13" s="20"/>
      <c r="M13" s="20"/>
      <c r="N13" s="20"/>
      <c r="O13" s="119" t="s">
        <v>46</v>
      </c>
      <c r="P13" s="120"/>
      <c r="Q13" s="28">
        <f>SUM(C13:N13)</f>
        <v>12</v>
      </c>
      <c r="R13" s="114">
        <f>Q13+Q14+Q15</f>
        <v>76</v>
      </c>
      <c r="S13" s="114">
        <f>공사기간산출!H48</f>
        <v>76</v>
      </c>
    </row>
    <row r="14" spans="1:19" ht="24.95" customHeight="1" x14ac:dyDescent="0.3">
      <c r="A14" s="125" t="s">
        <v>24</v>
      </c>
      <c r="B14" s="126"/>
      <c r="C14" s="19"/>
      <c r="D14" s="19"/>
      <c r="E14" s="19"/>
      <c r="F14" s="19"/>
      <c r="G14" s="19"/>
      <c r="H14" s="19"/>
      <c r="I14" s="19"/>
      <c r="J14" s="19"/>
      <c r="K14" s="19">
        <f>공사기간산출!H4</f>
        <v>49</v>
      </c>
      <c r="L14" s="19"/>
      <c r="M14" s="19"/>
      <c r="N14" s="19"/>
      <c r="O14" s="119">
        <f>SUM(C14:N14)</f>
        <v>49</v>
      </c>
      <c r="P14" s="120"/>
      <c r="Q14" s="28">
        <f>SUM(C14:N14)</f>
        <v>49</v>
      </c>
      <c r="R14" s="115"/>
      <c r="S14" s="115"/>
    </row>
    <row r="15" spans="1:19" ht="24.95" customHeight="1" x14ac:dyDescent="0.3">
      <c r="A15" s="135" t="s">
        <v>25</v>
      </c>
      <c r="B15" s="136"/>
      <c r="C15" s="21"/>
      <c r="D15" s="21"/>
      <c r="E15" s="21"/>
      <c r="F15" s="21"/>
      <c r="G15" s="21"/>
      <c r="H15" s="21"/>
      <c r="I15" s="21"/>
      <c r="J15" s="21"/>
      <c r="K15" s="21">
        <f>공사기간산출!H47</f>
        <v>15</v>
      </c>
      <c r="L15" s="21"/>
      <c r="M15" s="21"/>
      <c r="N15" s="21"/>
      <c r="O15" s="141" t="s">
        <v>18</v>
      </c>
      <c r="P15" s="142"/>
      <c r="Q15" s="28">
        <f>SUM(C15:N15)</f>
        <v>15</v>
      </c>
      <c r="R15" s="116"/>
      <c r="S15" s="116"/>
    </row>
    <row r="16" spans="1:19" ht="24.95" customHeight="1" x14ac:dyDescent="0.3">
      <c r="A16" s="137" t="s">
        <v>30</v>
      </c>
      <c r="B16" s="138"/>
      <c r="C16" s="15">
        <f>SUM(C13:C15)</f>
        <v>0</v>
      </c>
      <c r="D16" s="15">
        <f>SUM(D13:D15)</f>
        <v>0</v>
      </c>
      <c r="E16" s="15">
        <f>SUM(E13:E15)</f>
        <v>0</v>
      </c>
      <c r="F16" s="15"/>
      <c r="G16" s="15"/>
      <c r="H16" s="15"/>
      <c r="I16" s="15"/>
      <c r="J16" s="15"/>
      <c r="K16" s="15">
        <f>SUM(K12:K15)</f>
        <v>76</v>
      </c>
      <c r="L16" s="15"/>
      <c r="M16" s="15"/>
      <c r="N16" s="15">
        <f>SUM(N12:N15)</f>
        <v>0</v>
      </c>
      <c r="O16" s="36">
        <f>SUM(C16:N16)</f>
        <v>76</v>
      </c>
      <c r="P16" s="139">
        <f>O16+O17</f>
        <v>90</v>
      </c>
      <c r="Q16" s="29"/>
      <c r="R16" s="27"/>
      <c r="S16" s="27"/>
    </row>
    <row r="17" spans="1:16" ht="24.95" customHeight="1" x14ac:dyDescent="0.3">
      <c r="A17" s="127" t="s">
        <v>14</v>
      </c>
      <c r="B17" s="128"/>
      <c r="C17" s="16">
        <f>C10/C11*C16</f>
        <v>0</v>
      </c>
      <c r="D17" s="16">
        <f>D10/D11*D16</f>
        <v>0</v>
      </c>
      <c r="E17" s="16">
        <f>E10/E11*E16</f>
        <v>0</v>
      </c>
      <c r="F17" s="16"/>
      <c r="G17" s="16"/>
      <c r="H17" s="16"/>
      <c r="I17" s="16"/>
      <c r="J17" s="16"/>
      <c r="K17" s="16">
        <f>K10</f>
        <v>14</v>
      </c>
      <c r="L17" s="16"/>
      <c r="M17" s="16"/>
      <c r="N17" s="16">
        <f>N10/N11*N16</f>
        <v>0</v>
      </c>
      <c r="O17" s="22">
        <f>SUM(C17:N17)</f>
        <v>14</v>
      </c>
      <c r="P17" s="140"/>
    </row>
    <row r="18" spans="1:16" ht="24.95" customHeight="1" x14ac:dyDescent="0.3">
      <c r="A18" s="129" t="s">
        <v>16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3">
        <f>P16</f>
        <v>90</v>
      </c>
      <c r="P18" s="134"/>
    </row>
    <row r="19" spans="1:16" ht="21.95" customHeight="1" x14ac:dyDescent="0.3">
      <c r="A19" s="6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31" t="s">
        <v>70</v>
      </c>
      <c r="P19" s="132"/>
    </row>
    <row r="20" spans="1:16" ht="21.95" customHeight="1" x14ac:dyDescent="0.3">
      <c r="A20" s="6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6" ht="21.95" customHeight="1" x14ac:dyDescent="0.3">
      <c r="A21" s="9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6" ht="21.95" customHeight="1" x14ac:dyDescent="0.3">
      <c r="A22" s="8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6" ht="21.95" customHeight="1" x14ac:dyDescent="0.3">
      <c r="A23" s="8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6" ht="21.95" customHeight="1" x14ac:dyDescent="0.3">
      <c r="A24" s="9"/>
      <c r="B24" s="6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6" ht="21.95" customHeight="1" x14ac:dyDescent="0.3">
      <c r="A25" s="6"/>
      <c r="B25" s="6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6" ht="21.95" customHeight="1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5"/>
      <c r="P26" s="5"/>
    </row>
    <row r="27" spans="1:16" ht="21.95" customHeight="1" x14ac:dyDescent="0.3">
      <c r="A27" s="6"/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5"/>
      <c r="P27" s="5"/>
    </row>
    <row r="28" spans="1:16" ht="21.95" customHeight="1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5"/>
      <c r="P28" s="5"/>
    </row>
    <row r="29" spans="1:16" ht="21.95" customHeight="1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5"/>
      <c r="P29" s="5"/>
    </row>
    <row r="30" spans="1:16" ht="21.95" customHeight="1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5"/>
      <c r="P30" s="5"/>
    </row>
    <row r="31" spans="1:16" ht="21.95" customHeight="1" x14ac:dyDescent="0.3">
      <c r="A31" s="6"/>
      <c r="B31" s="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6" ht="21.95" customHeight="1" x14ac:dyDescent="0.3">
      <c r="A32" s="6"/>
      <c r="B32" s="6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3:14" ht="21.95" customHeight="1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3:14" ht="21.95" customHeight="1" x14ac:dyDescent="0.3"/>
  </sheetData>
  <mergeCells count="32">
    <mergeCell ref="A17:B17"/>
    <mergeCell ref="A18:N18"/>
    <mergeCell ref="S13:S15"/>
    <mergeCell ref="O19:P19"/>
    <mergeCell ref="O18:P18"/>
    <mergeCell ref="A15:B15"/>
    <mergeCell ref="A13:B13"/>
    <mergeCell ref="A16:B16"/>
    <mergeCell ref="P16:P17"/>
    <mergeCell ref="O15:P15"/>
    <mergeCell ref="R13:R15"/>
    <mergeCell ref="O11:P11"/>
    <mergeCell ref="O12:P12"/>
    <mergeCell ref="O13:P13"/>
    <mergeCell ref="O14:P14"/>
    <mergeCell ref="A11:B11"/>
    <mergeCell ref="A12:B12"/>
    <mergeCell ref="A14:B14"/>
    <mergeCell ref="O9:P9"/>
    <mergeCell ref="O10:P10"/>
    <mergeCell ref="A4:B4"/>
    <mergeCell ref="A5:A8"/>
    <mergeCell ref="A9:B9"/>
    <mergeCell ref="O2:P3"/>
    <mergeCell ref="C2:N2"/>
    <mergeCell ref="A1:P1"/>
    <mergeCell ref="O6:P6"/>
    <mergeCell ref="O7:P7"/>
    <mergeCell ref="O8:P8"/>
    <mergeCell ref="O4:P4"/>
    <mergeCell ref="A2:B3"/>
    <mergeCell ref="O5:P5"/>
  </mergeCells>
  <phoneticPr fontId="1" type="noConversion"/>
  <printOptions horizontalCentered="1"/>
  <pageMargins left="0.59055118110236227" right="0.59055118110236227" top="0.98425196850393704" bottom="0.59055118110236227" header="0" footer="0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zoomScaleSheetLayoutView="100" workbookViewId="0">
      <selection activeCell="C15" sqref="C15"/>
    </sheetView>
  </sheetViews>
  <sheetFormatPr defaultColWidth="15.625" defaultRowHeight="20.100000000000001" customHeight="1" x14ac:dyDescent="0.3"/>
  <cols>
    <col min="1" max="1" width="7" style="5" customWidth="1"/>
    <col min="2" max="2" width="27" style="49" customWidth="1"/>
    <col min="3" max="3" width="20.375" style="50" customWidth="1"/>
    <col min="4" max="4" width="7" style="1" customWidth="1"/>
    <col min="5" max="5" width="3.5" style="1" customWidth="1"/>
    <col min="6" max="6" width="5.75" style="1" customWidth="1"/>
    <col min="7" max="7" width="3.125" style="1" customWidth="1"/>
    <col min="8" max="8" width="6.5" style="1" customWidth="1"/>
    <col min="9" max="9" width="12.625" style="1" customWidth="1"/>
    <col min="10" max="10" width="39.375" style="1" customWidth="1"/>
    <col min="11" max="16384" width="15.625" style="1"/>
  </cols>
  <sheetData>
    <row r="1" spans="1:9" s="2" customFormat="1" ht="30" customHeight="1" x14ac:dyDescent="0.3">
      <c r="A1" s="153" t="s">
        <v>32</v>
      </c>
      <c r="B1" s="153"/>
      <c r="C1" s="153"/>
      <c r="D1" s="153"/>
      <c r="E1" s="153"/>
      <c r="F1" s="153"/>
      <c r="G1" s="153"/>
      <c r="H1" s="153"/>
      <c r="I1" s="153"/>
    </row>
    <row r="2" spans="1:9" s="10" customFormat="1" ht="21.95" customHeight="1" x14ac:dyDescent="0.3">
      <c r="A2" s="154" t="s">
        <v>1</v>
      </c>
      <c r="B2" s="155"/>
      <c r="C2" s="48" t="s">
        <v>74</v>
      </c>
      <c r="D2" s="156" t="s">
        <v>12</v>
      </c>
      <c r="E2" s="157"/>
      <c r="F2" s="158" t="s">
        <v>11</v>
      </c>
      <c r="G2" s="159"/>
      <c r="H2" s="39" t="s">
        <v>13</v>
      </c>
      <c r="I2" s="40" t="s">
        <v>9</v>
      </c>
    </row>
    <row r="3" spans="1:9" s="10" customFormat="1" ht="21.95" customHeight="1" x14ac:dyDescent="0.3">
      <c r="A3" s="160" t="s">
        <v>10</v>
      </c>
      <c r="B3" s="161"/>
      <c r="C3" s="51"/>
      <c r="D3" s="52"/>
      <c r="E3" s="52"/>
      <c r="F3" s="52"/>
      <c r="G3" s="52"/>
      <c r="H3" s="53">
        <f>준비기간!B5*0.15+3</f>
        <v>12</v>
      </c>
      <c r="I3" s="54" t="s">
        <v>106</v>
      </c>
    </row>
    <row r="4" spans="1:9" ht="21.95" customHeight="1" x14ac:dyDescent="0.3">
      <c r="A4" s="162" t="s">
        <v>78</v>
      </c>
      <c r="B4" s="163"/>
      <c r="C4" s="55"/>
      <c r="D4" s="56"/>
      <c r="E4" s="56"/>
      <c r="F4" s="56"/>
      <c r="G4" s="56"/>
      <c r="H4" s="57">
        <f>H46</f>
        <v>49</v>
      </c>
      <c r="I4" s="58" t="s">
        <v>79</v>
      </c>
    </row>
    <row r="5" spans="1:9" ht="21.95" customHeight="1" x14ac:dyDescent="0.3">
      <c r="A5" s="147" t="s">
        <v>83</v>
      </c>
      <c r="B5" s="148"/>
      <c r="C5" s="59"/>
      <c r="D5" s="60"/>
      <c r="E5" s="60"/>
      <c r="F5" s="71"/>
      <c r="G5" s="60"/>
      <c r="H5" s="63"/>
      <c r="I5" s="58"/>
    </row>
    <row r="6" spans="1:9" ht="21.95" customHeight="1" x14ac:dyDescent="0.3">
      <c r="A6" s="79" t="s">
        <v>89</v>
      </c>
      <c r="B6" s="65" t="s">
        <v>72</v>
      </c>
      <c r="C6" s="66" t="s">
        <v>91</v>
      </c>
      <c r="D6" s="80">
        <v>10765</v>
      </c>
      <c r="E6" s="60" t="s">
        <v>71</v>
      </c>
      <c r="F6" s="71">
        <v>1800</v>
      </c>
      <c r="G6" s="60" t="s">
        <v>71</v>
      </c>
      <c r="H6" s="63">
        <f>ROUNDUP(D6/F6,1)</f>
        <v>6</v>
      </c>
      <c r="I6" s="58"/>
    </row>
    <row r="7" spans="1:9" ht="21.95" customHeight="1" x14ac:dyDescent="0.3">
      <c r="A7" s="61"/>
      <c r="B7" s="65" t="s">
        <v>72</v>
      </c>
      <c r="C7" s="66" t="s">
        <v>92</v>
      </c>
      <c r="D7" s="80">
        <v>1804</v>
      </c>
      <c r="E7" s="60" t="s">
        <v>71</v>
      </c>
      <c r="F7" s="71">
        <v>1800</v>
      </c>
      <c r="G7" s="60" t="s">
        <v>71</v>
      </c>
      <c r="H7" s="63">
        <f>ROUNDUP(D7/F7,1)</f>
        <v>1.1000000000000001</v>
      </c>
      <c r="I7" s="58"/>
    </row>
    <row r="8" spans="1:9" ht="21.95" customHeight="1" x14ac:dyDescent="0.3">
      <c r="A8" s="64"/>
      <c r="B8" s="65" t="s">
        <v>90</v>
      </c>
      <c r="C8" s="66" t="s">
        <v>82</v>
      </c>
      <c r="D8" s="80">
        <v>281</v>
      </c>
      <c r="E8" s="60" t="s">
        <v>71</v>
      </c>
      <c r="F8" s="71">
        <v>320</v>
      </c>
      <c r="G8" s="60" t="s">
        <v>71</v>
      </c>
      <c r="H8" s="63">
        <f>ROUNDUP(D8/F8,1)</f>
        <v>0.9</v>
      </c>
      <c r="I8" s="58"/>
    </row>
    <row r="9" spans="1:9" ht="21.95" customHeight="1" x14ac:dyDescent="0.3">
      <c r="A9" s="64"/>
      <c r="B9" s="65" t="s">
        <v>93</v>
      </c>
      <c r="C9" s="66" t="s">
        <v>76</v>
      </c>
      <c r="D9" s="80">
        <v>894</v>
      </c>
      <c r="E9" s="60" t="s">
        <v>71</v>
      </c>
      <c r="F9" s="71">
        <v>190</v>
      </c>
      <c r="G9" s="60" t="s">
        <v>71</v>
      </c>
      <c r="H9" s="63">
        <f>ROUNDUP(D9/F9,1)</f>
        <v>4.8</v>
      </c>
      <c r="I9" s="58"/>
    </row>
    <row r="10" spans="1:9" ht="21.95" customHeight="1" x14ac:dyDescent="0.3">
      <c r="A10" s="64"/>
      <c r="B10" s="62" t="s">
        <v>88</v>
      </c>
      <c r="C10" s="59" t="s">
        <v>75</v>
      </c>
      <c r="D10" s="80">
        <v>281</v>
      </c>
      <c r="E10" s="60" t="s">
        <v>71</v>
      </c>
      <c r="F10" s="71">
        <v>8000</v>
      </c>
      <c r="G10" s="60" t="s">
        <v>71</v>
      </c>
      <c r="H10" s="63">
        <f>ROUNDUP(D10/F10,1)</f>
        <v>0.1</v>
      </c>
      <c r="I10" s="58"/>
    </row>
    <row r="11" spans="1:9" ht="21.95" customHeight="1" x14ac:dyDescent="0.3">
      <c r="A11" s="64" t="s">
        <v>94</v>
      </c>
      <c r="B11" s="65" t="s">
        <v>72</v>
      </c>
      <c r="C11" s="66" t="s">
        <v>91</v>
      </c>
      <c r="D11" s="80">
        <v>5327</v>
      </c>
      <c r="E11" s="60" t="s">
        <v>71</v>
      </c>
      <c r="F11" s="71">
        <v>1800</v>
      </c>
      <c r="G11" s="60" t="s">
        <v>71</v>
      </c>
      <c r="H11" s="63">
        <f t="shared" ref="H11:H19" si="0">ROUNDUP(D11/F11,1)</f>
        <v>3</v>
      </c>
      <c r="I11" s="58"/>
    </row>
    <row r="12" spans="1:9" ht="21.95" customHeight="1" x14ac:dyDescent="0.3">
      <c r="A12" s="64"/>
      <c r="B12" s="65" t="s">
        <v>72</v>
      </c>
      <c r="C12" s="66" t="s">
        <v>92</v>
      </c>
      <c r="D12" s="80">
        <v>208</v>
      </c>
      <c r="E12" s="60" t="s">
        <v>71</v>
      </c>
      <c r="F12" s="71">
        <v>1800</v>
      </c>
      <c r="G12" s="60" t="s">
        <v>71</v>
      </c>
      <c r="H12" s="63">
        <f t="shared" si="0"/>
        <v>0.2</v>
      </c>
      <c r="I12" s="58"/>
    </row>
    <row r="13" spans="1:9" ht="21.95" customHeight="1" x14ac:dyDescent="0.3">
      <c r="A13" s="64"/>
      <c r="B13" s="65" t="s">
        <v>90</v>
      </c>
      <c r="C13" s="66" t="s">
        <v>82</v>
      </c>
      <c r="D13" s="80">
        <v>211</v>
      </c>
      <c r="E13" s="60" t="s">
        <v>71</v>
      </c>
      <c r="F13" s="71">
        <v>320</v>
      </c>
      <c r="G13" s="60" t="s">
        <v>71</v>
      </c>
      <c r="H13" s="63">
        <f t="shared" si="0"/>
        <v>0.7</v>
      </c>
      <c r="I13" s="58"/>
    </row>
    <row r="14" spans="1:9" ht="21.95" customHeight="1" x14ac:dyDescent="0.3">
      <c r="A14" s="64"/>
      <c r="B14" s="62" t="s">
        <v>88</v>
      </c>
      <c r="C14" s="59" t="s">
        <v>75</v>
      </c>
      <c r="D14" s="80">
        <v>211</v>
      </c>
      <c r="E14" s="60" t="s">
        <v>71</v>
      </c>
      <c r="F14" s="71">
        <v>8000</v>
      </c>
      <c r="G14" s="60" t="s">
        <v>71</v>
      </c>
      <c r="H14" s="63">
        <f t="shared" si="0"/>
        <v>0.1</v>
      </c>
      <c r="I14" s="58"/>
    </row>
    <row r="15" spans="1:9" ht="21.95" customHeight="1" x14ac:dyDescent="0.3">
      <c r="A15" s="64" t="s">
        <v>95</v>
      </c>
      <c r="B15" s="65" t="s">
        <v>72</v>
      </c>
      <c r="C15" s="66" t="s">
        <v>91</v>
      </c>
      <c r="D15" s="80">
        <v>3347</v>
      </c>
      <c r="E15" s="60" t="s">
        <v>71</v>
      </c>
      <c r="F15" s="71">
        <v>1800</v>
      </c>
      <c r="G15" s="60" t="s">
        <v>71</v>
      </c>
      <c r="H15" s="63">
        <f t="shared" si="0"/>
        <v>1.9000000000000001</v>
      </c>
      <c r="I15" s="58"/>
    </row>
    <row r="16" spans="1:9" ht="21.95" customHeight="1" x14ac:dyDescent="0.3">
      <c r="A16" s="64"/>
      <c r="B16" s="65" t="s">
        <v>72</v>
      </c>
      <c r="C16" s="66" t="s">
        <v>92</v>
      </c>
      <c r="D16" s="80">
        <v>1132</v>
      </c>
      <c r="E16" s="60" t="s">
        <v>71</v>
      </c>
      <c r="F16" s="71">
        <v>1800</v>
      </c>
      <c r="G16" s="60" t="s">
        <v>71</v>
      </c>
      <c r="H16" s="63">
        <f t="shared" si="0"/>
        <v>0.7</v>
      </c>
      <c r="I16" s="58"/>
    </row>
    <row r="17" spans="1:9" ht="21.95" customHeight="1" x14ac:dyDescent="0.3">
      <c r="A17" s="64"/>
      <c r="B17" s="65" t="s">
        <v>90</v>
      </c>
      <c r="C17" s="66" t="s">
        <v>82</v>
      </c>
      <c r="D17" s="80">
        <v>228</v>
      </c>
      <c r="E17" s="60" t="s">
        <v>71</v>
      </c>
      <c r="F17" s="71">
        <v>320</v>
      </c>
      <c r="G17" s="60" t="s">
        <v>71</v>
      </c>
      <c r="H17" s="63">
        <f t="shared" si="0"/>
        <v>0.79999999999999993</v>
      </c>
      <c r="I17" s="58"/>
    </row>
    <row r="18" spans="1:9" ht="21.95" customHeight="1" x14ac:dyDescent="0.3">
      <c r="A18" s="64"/>
      <c r="B18" s="65" t="s">
        <v>93</v>
      </c>
      <c r="C18" s="66" t="s">
        <v>76</v>
      </c>
      <c r="D18" s="80">
        <v>317</v>
      </c>
      <c r="E18" s="60" t="s">
        <v>71</v>
      </c>
      <c r="F18" s="71">
        <v>190</v>
      </c>
      <c r="G18" s="60" t="s">
        <v>71</v>
      </c>
      <c r="H18" s="63">
        <f t="shared" si="0"/>
        <v>1.7000000000000002</v>
      </c>
      <c r="I18" s="58"/>
    </row>
    <row r="19" spans="1:9" ht="21.95" customHeight="1" x14ac:dyDescent="0.3">
      <c r="A19" s="64"/>
      <c r="B19" s="62" t="s">
        <v>88</v>
      </c>
      <c r="C19" s="59" t="s">
        <v>75</v>
      </c>
      <c r="D19" s="80">
        <v>228</v>
      </c>
      <c r="E19" s="60" t="s">
        <v>71</v>
      </c>
      <c r="F19" s="71">
        <v>8000</v>
      </c>
      <c r="G19" s="60" t="s">
        <v>71</v>
      </c>
      <c r="H19" s="63">
        <f t="shared" si="0"/>
        <v>0.1</v>
      </c>
      <c r="I19" s="58"/>
    </row>
    <row r="20" spans="1:9" ht="21.95" customHeight="1" x14ac:dyDescent="0.3">
      <c r="A20" s="151" t="s">
        <v>85</v>
      </c>
      <c r="B20" s="152"/>
      <c r="C20" s="66"/>
      <c r="D20" s="80"/>
      <c r="E20" s="60"/>
      <c r="F20" s="67"/>
      <c r="G20" s="60"/>
      <c r="H20" s="63"/>
      <c r="I20" s="58"/>
    </row>
    <row r="21" spans="1:9" ht="21.95" customHeight="1" x14ac:dyDescent="0.3">
      <c r="A21" s="83" t="s">
        <v>89</v>
      </c>
      <c r="B21" s="82" t="s">
        <v>73</v>
      </c>
      <c r="C21" s="82" t="s">
        <v>77</v>
      </c>
      <c r="D21" s="80">
        <v>18</v>
      </c>
      <c r="E21" s="60" t="s">
        <v>71</v>
      </c>
      <c r="F21" s="71">
        <v>126</v>
      </c>
      <c r="G21" s="60" t="s">
        <v>71</v>
      </c>
      <c r="H21" s="63">
        <f t="shared" ref="H21:H44" si="1">ROUNDUP(D21/F21,1)</f>
        <v>0.2</v>
      </c>
      <c r="I21" s="58"/>
    </row>
    <row r="22" spans="1:9" ht="21.95" customHeight="1" x14ac:dyDescent="0.3">
      <c r="A22" s="69"/>
      <c r="B22" s="82" t="s">
        <v>73</v>
      </c>
      <c r="C22" s="82" t="s">
        <v>97</v>
      </c>
      <c r="D22" s="80">
        <v>117</v>
      </c>
      <c r="E22" s="60" t="s">
        <v>71</v>
      </c>
      <c r="F22" s="71">
        <v>266</v>
      </c>
      <c r="G22" s="60" t="s">
        <v>71</v>
      </c>
      <c r="H22" s="63">
        <f t="shared" si="1"/>
        <v>0.5</v>
      </c>
      <c r="I22" s="58"/>
    </row>
    <row r="23" spans="1:9" ht="21.95" customHeight="1" x14ac:dyDescent="0.3">
      <c r="A23" s="69"/>
      <c r="B23" s="82" t="s">
        <v>73</v>
      </c>
      <c r="C23" s="82" t="s">
        <v>98</v>
      </c>
      <c r="D23" s="80">
        <v>94</v>
      </c>
      <c r="E23" s="60" t="s">
        <v>71</v>
      </c>
      <c r="F23" s="71">
        <v>266</v>
      </c>
      <c r="G23" s="60" t="s">
        <v>71</v>
      </c>
      <c r="H23" s="63">
        <f t="shared" si="1"/>
        <v>0.4</v>
      </c>
      <c r="I23" s="58"/>
    </row>
    <row r="24" spans="1:9" ht="21.95" customHeight="1" x14ac:dyDescent="0.3">
      <c r="A24" s="69"/>
      <c r="B24" s="82" t="s">
        <v>73</v>
      </c>
      <c r="C24" s="82" t="s">
        <v>99</v>
      </c>
      <c r="D24" s="80">
        <v>665</v>
      </c>
      <c r="E24" s="60" t="s">
        <v>71</v>
      </c>
      <c r="F24" s="71">
        <v>700</v>
      </c>
      <c r="G24" s="60" t="s">
        <v>71</v>
      </c>
      <c r="H24" s="63">
        <f t="shared" si="1"/>
        <v>1</v>
      </c>
      <c r="I24" s="58"/>
    </row>
    <row r="25" spans="1:9" ht="21.95" customHeight="1" x14ac:dyDescent="0.3">
      <c r="A25" s="69"/>
      <c r="B25" s="82" t="s">
        <v>73</v>
      </c>
      <c r="C25" s="82" t="s">
        <v>100</v>
      </c>
      <c r="D25" s="80">
        <v>9</v>
      </c>
      <c r="E25" s="60" t="s">
        <v>71</v>
      </c>
      <c r="F25" s="71">
        <v>350</v>
      </c>
      <c r="G25" s="60" t="s">
        <v>71</v>
      </c>
      <c r="H25" s="63">
        <f t="shared" si="1"/>
        <v>0.1</v>
      </c>
      <c r="I25" s="58"/>
    </row>
    <row r="26" spans="1:9" ht="21.95" customHeight="1" x14ac:dyDescent="0.3">
      <c r="A26" s="69"/>
      <c r="B26" s="82" t="s">
        <v>101</v>
      </c>
      <c r="C26" s="82" t="s">
        <v>102</v>
      </c>
      <c r="D26" s="80">
        <v>18</v>
      </c>
      <c r="E26" s="60" t="s">
        <v>71</v>
      </c>
      <c r="F26" s="71">
        <v>162</v>
      </c>
      <c r="G26" s="60" t="s">
        <v>71</v>
      </c>
      <c r="H26" s="63">
        <f t="shared" si="1"/>
        <v>0.2</v>
      </c>
      <c r="I26" s="58"/>
    </row>
    <row r="27" spans="1:9" ht="21.95" customHeight="1" x14ac:dyDescent="0.3">
      <c r="A27" s="69"/>
      <c r="B27" s="82" t="s">
        <v>101</v>
      </c>
      <c r="C27" s="82" t="s">
        <v>103</v>
      </c>
      <c r="D27" s="80">
        <v>211</v>
      </c>
      <c r="E27" s="60" t="s">
        <v>71</v>
      </c>
      <c r="F27" s="71">
        <v>342</v>
      </c>
      <c r="G27" s="60" t="s">
        <v>71</v>
      </c>
      <c r="H27" s="63">
        <f t="shared" si="1"/>
        <v>0.7</v>
      </c>
      <c r="I27" s="58"/>
    </row>
    <row r="28" spans="1:9" ht="21.95" customHeight="1" x14ac:dyDescent="0.3">
      <c r="A28" s="83" t="s">
        <v>94</v>
      </c>
      <c r="B28" s="82" t="s">
        <v>73</v>
      </c>
      <c r="C28" s="82" t="s">
        <v>77</v>
      </c>
      <c r="D28" s="80">
        <v>55</v>
      </c>
      <c r="E28" s="60" t="s">
        <v>71</v>
      </c>
      <c r="F28" s="71">
        <v>126</v>
      </c>
      <c r="G28" s="60" t="s">
        <v>71</v>
      </c>
      <c r="H28" s="63">
        <f t="shared" si="1"/>
        <v>0.5</v>
      </c>
      <c r="I28" s="58"/>
    </row>
    <row r="29" spans="1:9" ht="21.95" customHeight="1" x14ac:dyDescent="0.3">
      <c r="A29" s="69"/>
      <c r="B29" s="82" t="s">
        <v>73</v>
      </c>
      <c r="C29" s="82" t="s">
        <v>97</v>
      </c>
      <c r="D29" s="80">
        <v>131</v>
      </c>
      <c r="E29" s="60" t="s">
        <v>71</v>
      </c>
      <c r="F29" s="71">
        <v>266</v>
      </c>
      <c r="G29" s="60" t="s">
        <v>71</v>
      </c>
      <c r="H29" s="63">
        <f t="shared" si="1"/>
        <v>0.5</v>
      </c>
      <c r="I29" s="58"/>
    </row>
    <row r="30" spans="1:9" ht="21.95" customHeight="1" x14ac:dyDescent="0.3">
      <c r="A30" s="69"/>
      <c r="B30" s="82" t="s">
        <v>73</v>
      </c>
      <c r="C30" s="82" t="s">
        <v>98</v>
      </c>
      <c r="D30" s="80">
        <v>82</v>
      </c>
      <c r="E30" s="60" t="s">
        <v>71</v>
      </c>
      <c r="F30" s="71">
        <v>266</v>
      </c>
      <c r="G30" s="60" t="s">
        <v>71</v>
      </c>
      <c r="H30" s="63">
        <f t="shared" si="1"/>
        <v>0.4</v>
      </c>
      <c r="I30" s="58"/>
    </row>
    <row r="31" spans="1:9" ht="21.95" customHeight="1" x14ac:dyDescent="0.3">
      <c r="A31" s="69"/>
      <c r="B31" s="82" t="s">
        <v>73</v>
      </c>
      <c r="C31" s="82" t="s">
        <v>99</v>
      </c>
      <c r="D31" s="80">
        <v>358</v>
      </c>
      <c r="E31" s="60" t="s">
        <v>71</v>
      </c>
      <c r="F31" s="71">
        <v>700</v>
      </c>
      <c r="G31" s="60" t="s">
        <v>71</v>
      </c>
      <c r="H31" s="63">
        <f t="shared" si="1"/>
        <v>0.6</v>
      </c>
      <c r="I31" s="58"/>
    </row>
    <row r="32" spans="1:9" ht="21.95" customHeight="1" x14ac:dyDescent="0.3">
      <c r="A32" s="69"/>
      <c r="B32" s="82" t="s">
        <v>73</v>
      </c>
      <c r="C32" s="82" t="s">
        <v>100</v>
      </c>
      <c r="D32" s="80">
        <v>2</v>
      </c>
      <c r="E32" s="60" t="s">
        <v>71</v>
      </c>
      <c r="F32" s="71">
        <v>350</v>
      </c>
      <c r="G32" s="60" t="s">
        <v>71</v>
      </c>
      <c r="H32" s="63">
        <f t="shared" si="1"/>
        <v>0.1</v>
      </c>
      <c r="I32" s="58"/>
    </row>
    <row r="33" spans="1:9" ht="21.95" customHeight="1" x14ac:dyDescent="0.3">
      <c r="A33" s="69"/>
      <c r="B33" s="82" t="s">
        <v>73</v>
      </c>
      <c r="C33" s="82" t="s">
        <v>104</v>
      </c>
      <c r="D33" s="80">
        <v>2</v>
      </c>
      <c r="E33" s="60" t="s">
        <v>71</v>
      </c>
      <c r="F33" s="71">
        <v>350</v>
      </c>
      <c r="G33" s="60" t="s">
        <v>71</v>
      </c>
      <c r="H33" s="63">
        <f t="shared" si="1"/>
        <v>0.1</v>
      </c>
      <c r="I33" s="58"/>
    </row>
    <row r="34" spans="1:9" ht="21.95" customHeight="1" x14ac:dyDescent="0.3">
      <c r="A34" s="69"/>
      <c r="B34" s="82" t="s">
        <v>101</v>
      </c>
      <c r="C34" s="82" t="s">
        <v>102</v>
      </c>
      <c r="D34" s="80">
        <v>55</v>
      </c>
      <c r="E34" s="60" t="s">
        <v>71</v>
      </c>
      <c r="F34" s="71">
        <v>162</v>
      </c>
      <c r="G34" s="60" t="s">
        <v>71</v>
      </c>
      <c r="H34" s="63">
        <f t="shared" si="1"/>
        <v>0.4</v>
      </c>
      <c r="I34" s="58"/>
    </row>
    <row r="35" spans="1:9" ht="21.95" customHeight="1" x14ac:dyDescent="0.3">
      <c r="A35" s="69"/>
      <c r="B35" s="82" t="s">
        <v>101</v>
      </c>
      <c r="C35" s="82" t="s">
        <v>103</v>
      </c>
      <c r="D35" s="80">
        <v>213</v>
      </c>
      <c r="E35" s="60" t="s">
        <v>71</v>
      </c>
      <c r="F35" s="71">
        <v>342</v>
      </c>
      <c r="G35" s="60" t="s">
        <v>71</v>
      </c>
      <c r="H35" s="63">
        <f t="shared" si="1"/>
        <v>0.7</v>
      </c>
      <c r="I35" s="58"/>
    </row>
    <row r="36" spans="1:9" ht="21.95" customHeight="1" x14ac:dyDescent="0.3">
      <c r="A36" s="83" t="s">
        <v>95</v>
      </c>
      <c r="B36" s="82" t="s">
        <v>73</v>
      </c>
      <c r="C36" s="82" t="s">
        <v>77</v>
      </c>
      <c r="D36" s="80">
        <v>104</v>
      </c>
      <c r="E36" s="60" t="s">
        <v>71</v>
      </c>
      <c r="F36" s="71">
        <v>126</v>
      </c>
      <c r="G36" s="60" t="s">
        <v>71</v>
      </c>
      <c r="H36" s="63">
        <f t="shared" si="1"/>
        <v>0.9</v>
      </c>
      <c r="I36" s="58"/>
    </row>
    <row r="37" spans="1:9" ht="21.95" customHeight="1" x14ac:dyDescent="0.3">
      <c r="A37" s="69"/>
      <c r="B37" s="82" t="s">
        <v>73</v>
      </c>
      <c r="C37" s="82" t="s">
        <v>97</v>
      </c>
      <c r="D37" s="80">
        <v>368</v>
      </c>
      <c r="E37" s="60" t="s">
        <v>71</v>
      </c>
      <c r="F37" s="71">
        <v>266</v>
      </c>
      <c r="G37" s="60" t="s">
        <v>71</v>
      </c>
      <c r="H37" s="63">
        <f t="shared" si="1"/>
        <v>1.4000000000000001</v>
      </c>
      <c r="I37" s="58"/>
    </row>
    <row r="38" spans="1:9" ht="21.95" customHeight="1" x14ac:dyDescent="0.3">
      <c r="A38" s="69"/>
      <c r="B38" s="82" t="s">
        <v>73</v>
      </c>
      <c r="C38" s="82" t="s">
        <v>98</v>
      </c>
      <c r="D38" s="80">
        <v>41</v>
      </c>
      <c r="E38" s="60" t="s">
        <v>71</v>
      </c>
      <c r="F38" s="71">
        <v>266</v>
      </c>
      <c r="G38" s="60" t="s">
        <v>71</v>
      </c>
      <c r="H38" s="63">
        <f t="shared" si="1"/>
        <v>0.2</v>
      </c>
      <c r="I38" s="58"/>
    </row>
    <row r="39" spans="1:9" ht="21.95" customHeight="1" x14ac:dyDescent="0.3">
      <c r="A39" s="69"/>
      <c r="B39" s="82" t="s">
        <v>73</v>
      </c>
      <c r="C39" s="82" t="s">
        <v>99</v>
      </c>
      <c r="D39" s="80">
        <v>149</v>
      </c>
      <c r="E39" s="60" t="s">
        <v>71</v>
      </c>
      <c r="F39" s="71">
        <v>700</v>
      </c>
      <c r="G39" s="60" t="s">
        <v>71</v>
      </c>
      <c r="H39" s="63">
        <f t="shared" si="1"/>
        <v>0.30000000000000004</v>
      </c>
      <c r="I39" s="58"/>
    </row>
    <row r="40" spans="1:9" ht="21.95" customHeight="1" x14ac:dyDescent="0.3">
      <c r="A40" s="69"/>
      <c r="B40" s="82" t="s">
        <v>73</v>
      </c>
      <c r="C40" s="82" t="s">
        <v>100</v>
      </c>
      <c r="D40" s="80">
        <v>1</v>
      </c>
      <c r="E40" s="60" t="s">
        <v>71</v>
      </c>
      <c r="F40" s="71">
        <v>350</v>
      </c>
      <c r="G40" s="60" t="s">
        <v>71</v>
      </c>
      <c r="H40" s="63">
        <f t="shared" si="1"/>
        <v>0.1</v>
      </c>
      <c r="I40" s="58"/>
    </row>
    <row r="41" spans="1:9" ht="21.95" customHeight="1" x14ac:dyDescent="0.3">
      <c r="A41" s="69"/>
      <c r="B41" s="82" t="s">
        <v>73</v>
      </c>
      <c r="C41" s="82" t="s">
        <v>105</v>
      </c>
      <c r="D41" s="80">
        <v>47</v>
      </c>
      <c r="E41" s="60" t="s">
        <v>71</v>
      </c>
      <c r="F41" s="71">
        <v>700</v>
      </c>
      <c r="G41" s="60" t="s">
        <v>71</v>
      </c>
      <c r="H41" s="63">
        <f t="shared" si="1"/>
        <v>0.1</v>
      </c>
      <c r="I41" s="58"/>
    </row>
    <row r="42" spans="1:9" ht="21.95" customHeight="1" x14ac:dyDescent="0.3">
      <c r="A42" s="69"/>
      <c r="B42" s="82" t="s">
        <v>73</v>
      </c>
      <c r="C42" s="82" t="s">
        <v>104</v>
      </c>
      <c r="D42" s="80">
        <v>10</v>
      </c>
      <c r="E42" s="60" t="s">
        <v>71</v>
      </c>
      <c r="F42" s="71">
        <v>350</v>
      </c>
      <c r="G42" s="60" t="s">
        <v>71</v>
      </c>
      <c r="H42" s="63">
        <f t="shared" si="1"/>
        <v>0.1</v>
      </c>
      <c r="I42" s="58"/>
    </row>
    <row r="43" spans="1:9" ht="21.95" customHeight="1" x14ac:dyDescent="0.3">
      <c r="A43" s="69"/>
      <c r="B43" s="82" t="s">
        <v>101</v>
      </c>
      <c r="C43" s="82" t="s">
        <v>102</v>
      </c>
      <c r="D43" s="80">
        <v>104</v>
      </c>
      <c r="E43" s="60" t="s">
        <v>71</v>
      </c>
      <c r="F43" s="71">
        <v>162</v>
      </c>
      <c r="G43" s="60" t="s">
        <v>71</v>
      </c>
      <c r="H43" s="63">
        <f t="shared" si="1"/>
        <v>0.7</v>
      </c>
      <c r="I43" s="58"/>
    </row>
    <row r="44" spans="1:9" ht="21.95" customHeight="1" x14ac:dyDescent="0.3">
      <c r="A44" s="69"/>
      <c r="B44" s="82" t="s">
        <v>101</v>
      </c>
      <c r="C44" s="82" t="s">
        <v>103</v>
      </c>
      <c r="D44" s="80">
        <v>409</v>
      </c>
      <c r="E44" s="60" t="s">
        <v>71</v>
      </c>
      <c r="F44" s="71">
        <v>342</v>
      </c>
      <c r="G44" s="60" t="s">
        <v>71</v>
      </c>
      <c r="H44" s="63">
        <f t="shared" si="1"/>
        <v>1.2000000000000002</v>
      </c>
      <c r="I44" s="58"/>
    </row>
    <row r="45" spans="1:9" ht="21.95" customHeight="1" x14ac:dyDescent="0.3">
      <c r="A45" s="69"/>
      <c r="B45" s="70" t="s">
        <v>86</v>
      </c>
      <c r="C45" s="66" t="s">
        <v>96</v>
      </c>
      <c r="D45" s="80"/>
      <c r="E45" s="60"/>
      <c r="F45" s="67"/>
      <c r="G45" s="60"/>
      <c r="H45" s="63">
        <v>15</v>
      </c>
      <c r="I45" s="58" t="s">
        <v>87</v>
      </c>
    </row>
    <row r="46" spans="1:9" ht="21.95" customHeight="1" x14ac:dyDescent="0.3">
      <c r="A46" s="149" t="s">
        <v>84</v>
      </c>
      <c r="B46" s="150"/>
      <c r="C46" s="66"/>
      <c r="D46" s="80"/>
      <c r="E46" s="60"/>
      <c r="F46" s="67"/>
      <c r="G46" s="60"/>
      <c r="H46" s="63">
        <f>ROUND(SUM(H5:H45),0)</f>
        <v>49</v>
      </c>
      <c r="I46" s="58"/>
    </row>
    <row r="47" spans="1:9" ht="21.95" customHeight="1" x14ac:dyDescent="0.3">
      <c r="A47" s="143" t="s">
        <v>80</v>
      </c>
      <c r="B47" s="144"/>
      <c r="C47" s="76"/>
      <c r="D47" s="81"/>
      <c r="E47" s="77"/>
      <c r="F47" s="77"/>
      <c r="G47" s="77"/>
      <c r="H47" s="78">
        <v>15</v>
      </c>
      <c r="I47" s="68"/>
    </row>
    <row r="48" spans="1:9" ht="21.95" customHeight="1" x14ac:dyDescent="0.3">
      <c r="A48" s="145" t="s">
        <v>81</v>
      </c>
      <c r="B48" s="146"/>
      <c r="C48" s="72"/>
      <c r="D48" s="73"/>
      <c r="E48" s="73"/>
      <c r="F48" s="73"/>
      <c r="G48" s="73"/>
      <c r="H48" s="74">
        <f>H3+H4+H47</f>
        <v>76</v>
      </c>
      <c r="I48" s="75"/>
    </row>
  </sheetData>
  <mergeCells count="11">
    <mergeCell ref="A4:B4"/>
    <mergeCell ref="A47:B47"/>
    <mergeCell ref="A48:B48"/>
    <mergeCell ref="A5:B5"/>
    <mergeCell ref="A46:B46"/>
    <mergeCell ref="A20:B20"/>
    <mergeCell ref="A1:I1"/>
    <mergeCell ref="A2:B2"/>
    <mergeCell ref="D2:E2"/>
    <mergeCell ref="F2:G2"/>
    <mergeCell ref="A3:B3"/>
  </mergeCells>
  <phoneticPr fontId="22" type="noConversion"/>
  <printOptions horizontalCentered="1"/>
  <pageMargins left="0.59055118110236227" right="0.59055118110236227" top="0.78740157480314965" bottom="0.59055118110236227" header="0" footer="0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F5" sqref="F5:G5"/>
    </sheetView>
  </sheetViews>
  <sheetFormatPr defaultRowHeight="16.5" x14ac:dyDescent="0.3"/>
  <cols>
    <col min="1" max="1" width="20.125" customWidth="1"/>
  </cols>
  <sheetData>
    <row r="1" spans="1:7" ht="21.95" customHeight="1" x14ac:dyDescent="0.3">
      <c r="A1" s="41" t="s">
        <v>34</v>
      </c>
      <c r="B1" s="164" t="s">
        <v>35</v>
      </c>
      <c r="C1" s="164"/>
      <c r="D1" s="164" t="s">
        <v>34</v>
      </c>
      <c r="E1" s="164"/>
      <c r="F1" s="164" t="s">
        <v>35</v>
      </c>
      <c r="G1" s="164"/>
    </row>
    <row r="2" spans="1:7" ht="21.95" customHeight="1" x14ac:dyDescent="0.3">
      <c r="A2" s="42" t="s">
        <v>36</v>
      </c>
      <c r="B2" s="165">
        <v>45</v>
      </c>
      <c r="C2" s="165"/>
      <c r="D2" s="166" t="s">
        <v>37</v>
      </c>
      <c r="E2" s="166"/>
      <c r="F2" s="167">
        <v>90</v>
      </c>
      <c r="G2" s="167"/>
    </row>
    <row r="3" spans="1:7" ht="21.95" customHeight="1" x14ac:dyDescent="0.3">
      <c r="A3" s="43" t="s">
        <v>38</v>
      </c>
      <c r="B3" s="167">
        <v>40</v>
      </c>
      <c r="C3" s="167"/>
      <c r="D3" s="168" t="s">
        <v>43</v>
      </c>
      <c r="E3" s="166"/>
      <c r="F3" s="167">
        <v>70</v>
      </c>
      <c r="G3" s="167"/>
    </row>
    <row r="4" spans="1:7" ht="21.95" customHeight="1" thickBot="1" x14ac:dyDescent="0.35">
      <c r="A4" s="44" t="s">
        <v>44</v>
      </c>
      <c r="B4" s="169">
        <v>50</v>
      </c>
      <c r="C4" s="169"/>
      <c r="D4" s="166" t="s">
        <v>39</v>
      </c>
      <c r="E4" s="166"/>
      <c r="F4" s="167">
        <v>60</v>
      </c>
      <c r="G4" s="167"/>
    </row>
    <row r="5" spans="1:7" ht="21.95" customHeight="1" thickBot="1" x14ac:dyDescent="0.35">
      <c r="A5" s="45" t="s">
        <v>45</v>
      </c>
      <c r="B5" s="170">
        <v>60</v>
      </c>
      <c r="C5" s="171"/>
      <c r="D5" s="168" t="s">
        <v>40</v>
      </c>
      <c r="E5" s="166"/>
      <c r="F5" s="167">
        <v>40</v>
      </c>
      <c r="G5" s="167"/>
    </row>
    <row r="6" spans="1:7" ht="21.95" customHeight="1" x14ac:dyDescent="0.3">
      <c r="A6" s="46" t="s">
        <v>41</v>
      </c>
      <c r="B6" s="172">
        <v>80</v>
      </c>
      <c r="C6" s="172"/>
      <c r="D6" s="166" t="s">
        <v>42</v>
      </c>
      <c r="E6" s="166"/>
      <c r="F6" s="167">
        <v>40</v>
      </c>
      <c r="G6" s="167"/>
    </row>
  </sheetData>
  <mergeCells count="18">
    <mergeCell ref="B5:C5"/>
    <mergeCell ref="D5:E5"/>
    <mergeCell ref="F5:G5"/>
    <mergeCell ref="B6:C6"/>
    <mergeCell ref="D6:E6"/>
    <mergeCell ref="F6:G6"/>
    <mergeCell ref="B3:C3"/>
    <mergeCell ref="D3:E3"/>
    <mergeCell ref="F3:G3"/>
    <mergeCell ref="B4:C4"/>
    <mergeCell ref="D4:E4"/>
    <mergeCell ref="F4:G4"/>
    <mergeCell ref="B1:C1"/>
    <mergeCell ref="D1:E1"/>
    <mergeCell ref="F1:G1"/>
    <mergeCell ref="B2:C2"/>
    <mergeCell ref="D2:E2"/>
    <mergeCell ref="F2:G2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B3" sqref="B3"/>
    </sheetView>
  </sheetViews>
  <sheetFormatPr defaultRowHeight="16.5" x14ac:dyDescent="0.3"/>
  <cols>
    <col min="1" max="1" width="11.25" customWidth="1"/>
  </cols>
  <sheetData>
    <row r="1" spans="1:15" ht="30" customHeight="1" x14ac:dyDescent="0.3">
      <c r="A1" s="174" t="s">
        <v>64</v>
      </c>
      <c r="B1" s="173" t="s">
        <v>60</v>
      </c>
      <c r="C1" s="173" t="s">
        <v>63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 t="s">
        <v>62</v>
      </c>
    </row>
    <row r="2" spans="1:15" ht="30" customHeight="1" x14ac:dyDescent="0.3">
      <c r="A2" s="173"/>
      <c r="B2" s="173"/>
      <c r="C2" s="47" t="s">
        <v>57</v>
      </c>
      <c r="D2" s="47" t="s">
        <v>58</v>
      </c>
      <c r="E2" s="47" t="s">
        <v>59</v>
      </c>
      <c r="F2" s="47" t="s">
        <v>49</v>
      </c>
      <c r="G2" s="47" t="s">
        <v>50</v>
      </c>
      <c r="H2" s="47" t="s">
        <v>51</v>
      </c>
      <c r="I2" s="47" t="s">
        <v>52</v>
      </c>
      <c r="J2" s="47" t="s">
        <v>53</v>
      </c>
      <c r="K2" s="47" t="s">
        <v>54</v>
      </c>
      <c r="L2" s="47" t="s">
        <v>55</v>
      </c>
      <c r="M2" s="47" t="s">
        <v>56</v>
      </c>
      <c r="N2" s="47" t="s">
        <v>47</v>
      </c>
      <c r="O2" s="173"/>
    </row>
    <row r="3" spans="1:15" ht="30" customHeight="1" x14ac:dyDescent="0.3">
      <c r="A3" s="173"/>
      <c r="B3" s="47" t="s">
        <v>61</v>
      </c>
      <c r="C3" s="47">
        <v>0</v>
      </c>
      <c r="D3" s="47">
        <v>0</v>
      </c>
      <c r="E3" s="47">
        <v>0</v>
      </c>
      <c r="F3" s="47">
        <v>0</v>
      </c>
      <c r="G3" s="47">
        <v>0</v>
      </c>
      <c r="H3" s="47">
        <v>0</v>
      </c>
      <c r="I3" s="47">
        <v>0.4</v>
      </c>
      <c r="J3" s="47">
        <v>0.7</v>
      </c>
      <c r="K3" s="47">
        <v>0</v>
      </c>
      <c r="L3" s="47">
        <v>0</v>
      </c>
      <c r="M3" s="47">
        <v>0</v>
      </c>
      <c r="N3" s="47">
        <v>0</v>
      </c>
      <c r="O3" s="47">
        <f>SUM(C3:N3)</f>
        <v>1.1000000000000001</v>
      </c>
    </row>
  </sheetData>
  <mergeCells count="4">
    <mergeCell ref="O1:O2"/>
    <mergeCell ref="C1:N1"/>
    <mergeCell ref="B1:B2"/>
    <mergeCell ref="A1:A3"/>
  </mergeCells>
  <phoneticPr fontId="2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A10" sqref="A10"/>
    </sheetView>
  </sheetViews>
  <sheetFormatPr defaultRowHeight="16.5" x14ac:dyDescent="0.3"/>
  <cols>
    <col min="1" max="1" width="22.75" customWidth="1"/>
  </cols>
  <sheetData>
    <row r="1" spans="1:15" ht="30" customHeight="1" x14ac:dyDescent="0.3">
      <c r="A1" s="174" t="s">
        <v>67</v>
      </c>
      <c r="B1" s="173" t="s">
        <v>60</v>
      </c>
      <c r="C1" s="173" t="s">
        <v>63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 t="s">
        <v>62</v>
      </c>
    </row>
    <row r="2" spans="1:15" ht="30" customHeight="1" x14ac:dyDescent="0.3">
      <c r="A2" s="173"/>
      <c r="B2" s="173"/>
      <c r="C2" s="47" t="s">
        <v>57</v>
      </c>
      <c r="D2" s="47" t="s">
        <v>58</v>
      </c>
      <c r="E2" s="47" t="s">
        <v>59</v>
      </c>
      <c r="F2" s="47" t="s">
        <v>49</v>
      </c>
      <c r="G2" s="47" t="s">
        <v>50</v>
      </c>
      <c r="H2" s="47" t="s">
        <v>51</v>
      </c>
      <c r="I2" s="47" t="s">
        <v>52</v>
      </c>
      <c r="J2" s="47" t="s">
        <v>53</v>
      </c>
      <c r="K2" s="47" t="s">
        <v>54</v>
      </c>
      <c r="L2" s="47" t="s">
        <v>55</v>
      </c>
      <c r="M2" s="47" t="s">
        <v>56</v>
      </c>
      <c r="N2" s="47" t="s">
        <v>47</v>
      </c>
      <c r="O2" s="173"/>
    </row>
    <row r="3" spans="1:15" ht="30" customHeight="1" x14ac:dyDescent="0.3">
      <c r="A3" s="173"/>
      <c r="B3" s="47" t="s">
        <v>61</v>
      </c>
      <c r="C3" s="47">
        <v>8.1</v>
      </c>
      <c r="D3" s="47">
        <v>4.2</v>
      </c>
      <c r="E3" s="47">
        <v>0</v>
      </c>
      <c r="F3" s="47">
        <v>0</v>
      </c>
      <c r="G3" s="47">
        <v>0</v>
      </c>
      <c r="H3" s="47">
        <v>0</v>
      </c>
      <c r="I3" s="47">
        <v>0</v>
      </c>
      <c r="J3" s="47">
        <v>0</v>
      </c>
      <c r="K3" s="47">
        <v>0</v>
      </c>
      <c r="L3" s="47">
        <v>0</v>
      </c>
      <c r="M3" s="47">
        <v>0.2</v>
      </c>
      <c r="N3" s="47">
        <v>7.1</v>
      </c>
      <c r="O3" s="47">
        <f>SUM(C3:N3)</f>
        <v>19.600000000000001</v>
      </c>
    </row>
  </sheetData>
  <mergeCells count="4">
    <mergeCell ref="A1:A3"/>
    <mergeCell ref="B1:B2"/>
    <mergeCell ref="C1:N1"/>
    <mergeCell ref="O1:O2"/>
  </mergeCells>
  <phoneticPr fontId="2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F23" sqref="F23"/>
    </sheetView>
  </sheetViews>
  <sheetFormatPr defaultRowHeight="16.5" x14ac:dyDescent="0.3"/>
  <cols>
    <col min="1" max="1" width="11.25" customWidth="1"/>
  </cols>
  <sheetData>
    <row r="1" spans="1:15" ht="30" customHeight="1" x14ac:dyDescent="0.3">
      <c r="A1" s="174" t="s">
        <v>65</v>
      </c>
      <c r="B1" s="173" t="s">
        <v>60</v>
      </c>
      <c r="C1" s="173" t="s">
        <v>63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 t="s">
        <v>62</v>
      </c>
    </row>
    <row r="2" spans="1:15" ht="30" customHeight="1" x14ac:dyDescent="0.3">
      <c r="A2" s="173"/>
      <c r="B2" s="173"/>
      <c r="C2" s="47" t="s">
        <v>57</v>
      </c>
      <c r="D2" s="47" t="s">
        <v>58</v>
      </c>
      <c r="E2" s="47" t="s">
        <v>59</v>
      </c>
      <c r="F2" s="47" t="s">
        <v>49</v>
      </c>
      <c r="G2" s="47" t="s">
        <v>50</v>
      </c>
      <c r="H2" s="47" t="s">
        <v>51</v>
      </c>
      <c r="I2" s="47" t="s">
        <v>52</v>
      </c>
      <c r="J2" s="47" t="s">
        <v>53</v>
      </c>
      <c r="K2" s="47" t="s">
        <v>54</v>
      </c>
      <c r="L2" s="47" t="s">
        <v>55</v>
      </c>
      <c r="M2" s="47" t="s">
        <v>56</v>
      </c>
      <c r="N2" s="47" t="s">
        <v>47</v>
      </c>
      <c r="O2" s="173"/>
    </row>
    <row r="3" spans="1:15" ht="30" customHeight="1" x14ac:dyDescent="0.3">
      <c r="A3" s="173"/>
      <c r="B3" s="47" t="s">
        <v>61</v>
      </c>
      <c r="C3" s="47">
        <v>0.4</v>
      </c>
      <c r="D3" s="47">
        <v>1.2</v>
      </c>
      <c r="E3" s="47">
        <v>1.7</v>
      </c>
      <c r="F3" s="47">
        <v>3.5</v>
      </c>
      <c r="G3" s="47">
        <v>3.9</v>
      </c>
      <c r="H3" s="47">
        <v>3.5</v>
      </c>
      <c r="I3" s="47">
        <v>6.6</v>
      </c>
      <c r="J3" s="47">
        <v>6.9</v>
      </c>
      <c r="K3" s="47">
        <v>3.5</v>
      </c>
      <c r="L3" s="47">
        <v>2.8</v>
      </c>
      <c r="M3" s="47">
        <v>3</v>
      </c>
      <c r="N3" s="47">
        <v>1.6</v>
      </c>
      <c r="O3" s="47">
        <f>SUM(C3:N3)</f>
        <v>38.599999999999994</v>
      </c>
    </row>
  </sheetData>
  <mergeCells count="4">
    <mergeCell ref="A1:A3"/>
    <mergeCell ref="B1:B2"/>
    <mergeCell ref="C1:N1"/>
    <mergeCell ref="O1:O2"/>
  </mergeCells>
  <phoneticPr fontId="2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J17" sqref="J17"/>
    </sheetView>
  </sheetViews>
  <sheetFormatPr defaultRowHeight="16.5" x14ac:dyDescent="0.3"/>
  <cols>
    <col min="1" max="1" width="14.75" customWidth="1"/>
  </cols>
  <sheetData>
    <row r="1" spans="1:15" ht="30" customHeight="1" x14ac:dyDescent="0.3">
      <c r="A1" s="174" t="s">
        <v>66</v>
      </c>
      <c r="B1" s="173" t="s">
        <v>60</v>
      </c>
      <c r="C1" s="173" t="s">
        <v>63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 t="s">
        <v>62</v>
      </c>
    </row>
    <row r="2" spans="1:15" ht="30" customHeight="1" x14ac:dyDescent="0.3">
      <c r="A2" s="173"/>
      <c r="B2" s="173"/>
      <c r="C2" s="47" t="s">
        <v>57</v>
      </c>
      <c r="D2" s="47" t="s">
        <v>58</v>
      </c>
      <c r="E2" s="47" t="s">
        <v>59</v>
      </c>
      <c r="F2" s="47" t="s">
        <v>49</v>
      </c>
      <c r="G2" s="47" t="s">
        <v>50</v>
      </c>
      <c r="H2" s="47" t="s">
        <v>51</v>
      </c>
      <c r="I2" s="47" t="s">
        <v>52</v>
      </c>
      <c r="J2" s="47" t="s">
        <v>53</v>
      </c>
      <c r="K2" s="47" t="s">
        <v>54</v>
      </c>
      <c r="L2" s="47" t="s">
        <v>55</v>
      </c>
      <c r="M2" s="47" t="s">
        <v>56</v>
      </c>
      <c r="N2" s="47" t="s">
        <v>47</v>
      </c>
      <c r="O2" s="173"/>
    </row>
    <row r="3" spans="1:15" ht="30" customHeight="1" x14ac:dyDescent="0.3">
      <c r="A3" s="173"/>
      <c r="B3" s="47" t="s">
        <v>61</v>
      </c>
      <c r="C3" s="47">
        <v>1.6</v>
      </c>
      <c r="D3" s="47">
        <v>1.2</v>
      </c>
      <c r="E3" s="47">
        <v>2.4</v>
      </c>
      <c r="F3" s="47">
        <v>1.2</v>
      </c>
      <c r="G3" s="47">
        <v>1</v>
      </c>
      <c r="H3" s="47">
        <v>0.9</v>
      </c>
      <c r="I3" s="47">
        <v>1</v>
      </c>
      <c r="J3" s="47">
        <v>1.6</v>
      </c>
      <c r="K3" s="47">
        <v>0.7</v>
      </c>
      <c r="L3" s="47">
        <v>1.2</v>
      </c>
      <c r="M3" s="47">
        <v>1.7</v>
      </c>
      <c r="N3" s="47">
        <v>2.1</v>
      </c>
      <c r="O3" s="47">
        <f>SUM(C3:N3)</f>
        <v>16.599999999999998</v>
      </c>
    </row>
  </sheetData>
  <mergeCells count="4">
    <mergeCell ref="A1:A3"/>
    <mergeCell ref="B1:B2"/>
    <mergeCell ref="C1:N1"/>
    <mergeCell ref="O1:O2"/>
  </mergeCells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공사기간산정표</vt:lpstr>
      <vt:lpstr>공사기간산출</vt:lpstr>
      <vt:lpstr>준비기간</vt:lpstr>
      <vt:lpstr>혹서기</vt:lpstr>
      <vt:lpstr>동절기</vt:lpstr>
      <vt:lpstr>비</vt:lpstr>
      <vt:lpstr>바람</vt:lpstr>
      <vt:lpstr>공사기간산정표!Print_Area</vt:lpstr>
      <vt:lpstr>공사기간산출!Print_Area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</dc:creator>
  <cp:lastModifiedBy>admin</cp:lastModifiedBy>
  <cp:lastPrinted>2026-02-24T08:00:05Z</cp:lastPrinted>
  <dcterms:created xsi:type="dcterms:W3CDTF">2019-03-04T10:26:55Z</dcterms:created>
  <dcterms:modified xsi:type="dcterms:W3CDTF">2026-09-18T07:51:27Z</dcterms:modified>
</cp:coreProperties>
</file>