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영종국제도시 보도정비\2. 설계도서\3. 설계서\"/>
    </mc:Choice>
  </mc:AlternateContent>
  <bookViews>
    <workbookView xWindow="0" yWindow="0" windowWidth="28800" windowHeight="11475"/>
  </bookViews>
  <sheets>
    <sheet name="내역서" sheetId="1" r:id="rId1"/>
  </sheets>
  <definedNames>
    <definedName name="_xlnm.Print_Area" localSheetId="0">내역서!$A$1:$AX$63</definedName>
    <definedName name="_xlnm.Print_Titles" localSheetId="0">내역서!$1:$3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60" i="1" l="1"/>
  <c r="BJ59" i="1"/>
  <c r="BJ56" i="1"/>
  <c r="AB56" i="1"/>
  <c r="AD56" i="1" s="1"/>
  <c r="BJ52" i="1"/>
  <c r="BJ51" i="1"/>
  <c r="BJ48" i="1"/>
  <c r="BJ47" i="1"/>
  <c r="BJ46" i="1"/>
  <c r="BJ43" i="1"/>
  <c r="BJ42" i="1"/>
  <c r="BJ41" i="1"/>
  <c r="BJ37" i="1"/>
  <c r="BJ35" i="1"/>
  <c r="BJ30" i="1"/>
  <c r="BJ8" i="1"/>
  <c r="BJ7" i="1"/>
  <c r="BJ6" i="1"/>
  <c r="BJ5" i="1"/>
  <c r="AB60" i="1" l="1"/>
  <c r="AD60" i="1" s="1"/>
  <c r="AB12" i="1" l="1"/>
  <c r="AD12" i="1" s="1"/>
  <c r="AB21" i="1"/>
  <c r="AD21" i="1" s="1"/>
  <c r="AB11" i="1"/>
  <c r="AD11" i="1" s="1"/>
  <c r="AB22" i="1"/>
  <c r="AD22" i="1" s="1"/>
  <c r="AB9" i="1"/>
  <c r="AD9" i="1" s="1"/>
  <c r="AB13" i="1"/>
  <c r="AD13" i="1" s="1"/>
  <c r="AB15" i="1"/>
  <c r="AD15" i="1" s="1"/>
  <c r="AB20" i="1"/>
  <c r="AD20" i="1" s="1"/>
  <c r="AB18" i="1"/>
  <c r="AD18" i="1" s="1"/>
  <c r="AB16" i="1"/>
  <c r="AD16" i="1" s="1"/>
  <c r="AB19" i="1"/>
  <c r="AD19" i="1" s="1"/>
  <c r="AB17" i="1"/>
  <c r="AD17" i="1" s="1"/>
  <c r="AF17" i="1"/>
  <c r="AH17" i="1" s="1"/>
  <c r="AF18" i="1"/>
  <c r="AH18" i="1" s="1"/>
  <c r="AB14" i="1" l="1"/>
  <c r="AD14" i="1" s="1"/>
  <c r="AB10" i="1"/>
  <c r="AD10" i="1" s="1"/>
  <c r="AB24" i="1" l="1"/>
  <c r="AD24" i="1" s="1"/>
  <c r="AB25" i="1" l="1"/>
  <c r="AD25" i="1" s="1"/>
  <c r="AF25" i="1"/>
  <c r="AH25" i="1" s="1"/>
  <c r="AB27" i="1" l="1"/>
  <c r="AD27" i="1" s="1"/>
</calcChain>
</file>

<file path=xl/sharedStrings.xml><?xml version="1.0" encoding="utf-8"?>
<sst xmlns="http://schemas.openxmlformats.org/spreadsheetml/2006/main" count="565" uniqueCount="177">
  <si>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</si>
  <si>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</si>
  <si>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</si>
  <si>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</si>
  <si>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</si>
  <si>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</si>
  <si>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</si>
  <si>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</si>
  <si>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</si>
  <si>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</si>
  <si>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</si>
  <si>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</si>
  <si>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</si>
  <si>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</si>
  <si>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</si>
  <si>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</si>
  <si>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</si>
  <si>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</si>
  <si>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</si>
  <si>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</si>
  <si>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▣ 영종국제도시 보도 정비사업(추가 구간)</t>
    <phoneticPr fontId="1" type="noConversion"/>
  </si>
  <si>
    <t>(추가구간)</t>
  </si>
  <si>
    <t>식</t>
  </si>
  <si>
    <t>A0000</t>
  </si>
  <si>
    <t>1. 토공</t>
  </si>
  <si>
    <t>10</t>
  </si>
  <si>
    <t>A0001</t>
  </si>
  <si>
    <t>2. 포장공</t>
  </si>
  <si>
    <t>20</t>
  </si>
  <si>
    <t>A0002</t>
  </si>
  <si>
    <t>3. 부대공</t>
  </si>
  <si>
    <t>30</t>
  </si>
  <si>
    <t>A0003</t>
  </si>
  <si>
    <t>4. 사급자재대</t>
  </si>
  <si>
    <t>40</t>
  </si>
  <si>
    <t>A0004</t>
  </si>
  <si>
    <t>&gt;▣ 직접공사비</t>
  </si>
  <si>
    <t>50</t>
  </si>
  <si>
    <t xml:space="preserve">LA+ = </t>
  </si>
  <si>
    <t xml:space="preserve">LA = </t>
  </si>
  <si>
    <t>A. 간접노무비</t>
  </si>
  <si>
    <t>[직.노]×</t>
  </si>
  <si>
    <t>%</t>
  </si>
  <si>
    <t>60</t>
  </si>
  <si>
    <t>F</t>
  </si>
  <si>
    <t xml:space="preserve">.LA=LA(50)*(19.1/100)_x000D_
</t>
  </si>
  <si>
    <t xml:space="preserve">EQ+ = </t>
  </si>
  <si>
    <t xml:space="preserve">EQ = </t>
  </si>
  <si>
    <t>B. 산재보험료</t>
  </si>
  <si>
    <t>[노무비]×</t>
  </si>
  <si>
    <t>70</t>
  </si>
  <si>
    <t xml:space="preserve">.EQ=(LA(50)+TOT(60))*(3.56/100)_x000D_
</t>
  </si>
  <si>
    <t>C. 고용보험료</t>
  </si>
  <si>
    <t>80</t>
  </si>
  <si>
    <t xml:space="preserve">.EQ=(LA(50)+TOT(60))*(1.01/100)_x000D_
</t>
  </si>
  <si>
    <t>D. 건강보험료(30일미만제외)</t>
    <phoneticPr fontId="1" type="noConversion"/>
  </si>
  <si>
    <t>90</t>
  </si>
  <si>
    <t xml:space="preserve">.EQ=LA(50)*(3.595/100)*0_x000D_
</t>
  </si>
  <si>
    <t>E. 연금보험료(30일미만제외)</t>
    <phoneticPr fontId="1" type="noConversion"/>
  </si>
  <si>
    <t>100</t>
  </si>
  <si>
    <t xml:space="preserve">.EQ=LA(50)*(4.75/100)*0_x000D_
</t>
  </si>
  <si>
    <t>F. 노인장기요양보험료(30일미만제외)</t>
  </si>
  <si>
    <t>[건강보험료]×</t>
  </si>
  <si>
    <t>110</t>
  </si>
  <si>
    <t xml:space="preserve">.EQ=TOT(90)*(13.14/100)_x000D_
</t>
  </si>
  <si>
    <t>G. 퇴직공제부금비(1억미만제외)</t>
  </si>
  <si>
    <t>[직노]×</t>
  </si>
  <si>
    <t>120</t>
  </si>
  <si>
    <t xml:space="preserve">EQ=LA(50)*(2.3/100)*0_x000D_
</t>
  </si>
  <si>
    <t>H. 건설기계대여대금지급보증서발급금액</t>
  </si>
  <si>
    <t>[직접공사비]×</t>
  </si>
  <si>
    <t>130</t>
  </si>
  <si>
    <t xml:space="preserve">.EQ=TOT(50)*(0.68/100)_x000D_
</t>
  </si>
  <si>
    <t xml:space="preserve">17_1_1+ = </t>
  </si>
  <si>
    <t xml:space="preserve">17_1_1 = </t>
  </si>
  <si>
    <t>I. 산업안전보건관리비</t>
  </si>
  <si>
    <t>[재+직.노+도.관/1.1]×율</t>
  </si>
  <si>
    <t>140</t>
  </si>
  <si>
    <t>*</t>
  </si>
  <si>
    <t xml:space="preserve">EQ=(MA(50)+LA(50)+(~A0005.M~/1.1))*(3.15/100)=?_x000D_
</t>
  </si>
  <si>
    <t xml:space="preserve">18_1_1+ = </t>
  </si>
  <si>
    <t xml:space="preserve">18_1_1 = </t>
  </si>
  <si>
    <t xml:space="preserve">     산업안전보건관리비 (적용)</t>
  </si>
  <si>
    <t>[(재+직.노)×율]×1.2</t>
  </si>
  <si>
    <t>150</t>
  </si>
  <si>
    <t xml:space="preserve">eq=(MA(50)+LA(50))*(3.15/100)*1.2=?_x000D_
</t>
  </si>
  <si>
    <t>J. 환경보전비</t>
  </si>
  <si>
    <t>160</t>
  </si>
  <si>
    <t xml:space="preserve">.EQ=TOT(50)*(0.9/100)_x000D_
</t>
  </si>
  <si>
    <t>K. 기타경비</t>
  </si>
  <si>
    <t>[재+노]×</t>
  </si>
  <si>
    <t>170</t>
  </si>
  <si>
    <t xml:space="preserve">.EQ=(MA(50)+LA(50)+TOT(60))*(5.5/100)_x000D_
</t>
  </si>
  <si>
    <t>L. 석면분담금</t>
  </si>
  <si>
    <t>180</t>
  </si>
  <si>
    <t xml:space="preserve">EQ=(LA(50)+TOT(60))*(0.006/100)_x000D_
</t>
  </si>
  <si>
    <t>M. 임금채권부담금</t>
  </si>
  <si>
    <t>190</t>
  </si>
  <si>
    <t xml:space="preserve">EQ=(LA(50)+TOT(60))*(0.09/100)_x000D_
</t>
  </si>
  <si>
    <t>&gt;&gt;▣ 순공사원가</t>
  </si>
  <si>
    <t>210</t>
  </si>
  <si>
    <t>N. 일반관리비</t>
  </si>
  <si>
    <t>[순공사원가]×</t>
  </si>
  <si>
    <t>220</t>
  </si>
  <si>
    <t xml:space="preserve">.EQ=TOT(210)*(8/100)_x000D_
</t>
  </si>
  <si>
    <t xml:space="preserve">25_1_1+ = </t>
  </si>
  <si>
    <t xml:space="preserve">25_1_1 = </t>
  </si>
  <si>
    <t>O. 이윤</t>
  </si>
  <si>
    <t>[노+경+일.관]×</t>
  </si>
  <si>
    <t>230</t>
  </si>
  <si>
    <t>EQ=(LA(210)+EQ(210)+TOT(220))*(15/100)-10129=?</t>
  </si>
  <si>
    <t>&gt;&gt;&gt;▣ 공급가액</t>
  </si>
  <si>
    <t>240</t>
  </si>
  <si>
    <t>P. 부가가치세</t>
  </si>
  <si>
    <t>[공급가액]×</t>
  </si>
  <si>
    <t>250</t>
  </si>
  <si>
    <t xml:space="preserve">.EQ=TOT(240)*(10/100)_x000D_
</t>
  </si>
  <si>
    <t>&gt;&gt;&gt;&gt;▣ 도급예정액</t>
  </si>
  <si>
    <t>260</t>
  </si>
  <si>
    <t>5. 도급자 관급자재대</t>
  </si>
  <si>
    <t>270</t>
  </si>
  <si>
    <t>A0005</t>
  </si>
  <si>
    <t>&gt;&gt;&gt;&gt;&gt;▣ 총 공 사 비</t>
  </si>
  <si>
    <t>280</t>
  </si>
  <si>
    <t>290</t>
  </si>
  <si>
    <t>S</t>
  </si>
  <si>
    <t>.1) 기존구조물철거</t>
  </si>
  <si>
    <t>.. 보도용 블록 장비 사용 철거</t>
  </si>
  <si>
    <t>B-Type, 460㎡/일당</t>
  </si>
  <si>
    <t>㎡</t>
  </si>
  <si>
    <t>KMA2-1-25</t>
  </si>
  <si>
    <t>T</t>
  </si>
  <si>
    <t>.2) 폐기물상차</t>
  </si>
  <si>
    <t>.. 폐콘크리트</t>
  </si>
  <si>
    <t>굴삭기 0.6㎥</t>
  </si>
  <si>
    <t>㎥</t>
  </si>
  <si>
    <t>SHA02100</t>
  </si>
  <si>
    <t>.1) 보도블록</t>
  </si>
  <si>
    <t>.. 보조기층</t>
  </si>
  <si>
    <t>(인력식 소규모장비 포설)</t>
  </si>
  <si>
    <t>KC1-3-1</t>
  </si>
  <si>
    <t>.. 보도용 블록 재설치(소형)</t>
  </si>
  <si>
    <t>B-TYPE, T=8cm이하</t>
  </si>
  <si>
    <t>KMA2-1-26</t>
  </si>
  <si>
    <t>.. 보도용 블록 재설치(소형) 유도,점자블록</t>
  </si>
  <si>
    <t>B-TYPE, T=8cm 이하</t>
  </si>
  <si>
    <t>KMA2-1-26D</t>
  </si>
  <si>
    <t>.1) 중기운반</t>
  </si>
  <si>
    <t>영종구청~현장</t>
  </si>
  <si>
    <t>SHF01400</t>
  </si>
  <si>
    <t>.2) 교통통제및안전처리</t>
  </si>
  <si>
    <t>SHF05050</t>
  </si>
  <si>
    <t>.3) 보도블록하차비</t>
  </si>
  <si>
    <t>SHF01560</t>
  </si>
  <si>
    <t>.1) 혼합골재(인천)</t>
  </si>
  <si>
    <t>보조기층용(시내도착도)</t>
  </si>
  <si>
    <t>M0723043</t>
  </si>
  <si>
    <t>.2) 모래</t>
  </si>
  <si>
    <t>세척사(시내도착도)</t>
  </si>
  <si>
    <t>M0717073</t>
  </si>
  <si>
    <t>.1) 보차도용콘크리트블록</t>
  </si>
  <si>
    <t>.. 보차도용콘크리트블록</t>
  </si>
  <si>
    <t>t=60mm</t>
  </si>
  <si>
    <t>M1284010</t>
  </si>
  <si>
    <t>56201067531</t>
  </si>
  <si>
    <t>.. 조달수수료</t>
  </si>
  <si>
    <t>0.54%</t>
  </si>
  <si>
    <t xml:space="preserve">EQ=cut(TOT(20,0,20)*(1+0.54/100)+1000,-3)-TOT(20,0,20)_x000D_
</t>
  </si>
  <si>
    <t>.2) 시각장애인유도블록</t>
  </si>
  <si>
    <t>.. 장애인용보도블록(점형블록)</t>
  </si>
  <si>
    <t>300x300x60mm(논슬립)</t>
  </si>
  <si>
    <t>EA</t>
  </si>
  <si>
    <t>M1221021</t>
  </si>
  <si>
    <t>.. 장애인용보도블록(선형블록)</t>
  </si>
  <si>
    <t>300x300x60mm (논슬립)</t>
  </si>
  <si>
    <t>M1221024</t>
  </si>
  <si>
    <t xml:space="preserve">EQ=cut(TOT(50,0,60)*(1+0.54/100)+1000,-3)-TOT(50,0,60)_x000D_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</si>
</sst>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sz val="8"/>
      <color indexed="3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76" fontId="0" fillId="2" borderId="1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 wrapText="1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7" fontId="0" fillId="0" borderId="7" xfId="0" applyNumberFormat="1" applyBorder="1" applyAlignment="1">
      <alignment vertical="center"/>
    </xf>
    <xf numFmtId="176" fontId="0" fillId="0" borderId="9" xfId="0" applyNumberForma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4" fillId="0" borderId="7" xfId="0" applyFont="1" applyBorder="1" applyAlignment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63"/>
  <sheetViews>
    <sheetView tabSelected="1" view="pageBreakPreview" zoomScaleNormal="100" zoomScaleSheetLayoutView="100" workbookViewId="0">
      <selection activeCell="F6" sqref="F6"/>
    </sheetView>
  </sheetViews>
  <sheetFormatPr defaultRowHeight="18.399999999999999" customHeight="1" x14ac:dyDescent="0.15"/>
  <cols>
    <col min="1" max="1" width="40.6640625" bestFit="1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8" width="12" customWidth="1"/>
    <col min="9" max="9" width="11" customWidth="1"/>
    <col min="10" max="10" width="12" customWidth="1"/>
    <col min="11" max="11" width="11" customWidth="1"/>
    <col min="12" max="12" width="12" customWidth="1"/>
    <col min="13" max="13" width="6" customWidth="1"/>
    <col min="14" max="59" width="0" hidden="1" customWidth="1"/>
  </cols>
  <sheetData>
    <row r="1" spans="1:100" ht="18.399999999999999" customHeight="1" thickBot="1" x14ac:dyDescent="0.2">
      <c r="A1" t="s">
        <v>0</v>
      </c>
    </row>
    <row r="2" spans="1:100" ht="18.399999999999999" customHeight="1" x14ac:dyDescent="0.1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6</v>
      </c>
      <c r="I2" s="2" t="s">
        <v>8</v>
      </c>
      <c r="J2" s="2" t="s">
        <v>6</v>
      </c>
      <c r="K2" s="2" t="s">
        <v>9</v>
      </c>
      <c r="L2" s="2" t="s">
        <v>6</v>
      </c>
      <c r="M2" s="3" t="s">
        <v>10</v>
      </c>
    </row>
    <row r="3" spans="1:100" ht="18.399999999999999" customHeight="1" thickBot="1" x14ac:dyDescent="0.2">
      <c r="A3" s="4" t="s">
        <v>6</v>
      </c>
      <c r="B3" s="5" t="s">
        <v>6</v>
      </c>
      <c r="C3" s="5" t="s">
        <v>6</v>
      </c>
      <c r="D3" s="5" t="s">
        <v>6</v>
      </c>
      <c r="E3" s="6" t="s">
        <v>11</v>
      </c>
      <c r="F3" s="6" t="s">
        <v>12</v>
      </c>
      <c r="G3" s="6" t="s">
        <v>11</v>
      </c>
      <c r="H3" s="6" t="s">
        <v>12</v>
      </c>
      <c r="I3" s="6" t="s">
        <v>11</v>
      </c>
      <c r="J3" s="6" t="s">
        <v>12</v>
      </c>
      <c r="K3" s="6" t="s">
        <v>11</v>
      </c>
      <c r="L3" s="6" t="s">
        <v>12</v>
      </c>
      <c r="M3" s="7" t="s">
        <v>6</v>
      </c>
      <c r="S3" s="8" t="s">
        <v>13</v>
      </c>
      <c r="T3" s="8" t="s">
        <v>14</v>
      </c>
      <c r="U3" s="8" t="s">
        <v>15</v>
      </c>
      <c r="V3" s="8" t="s">
        <v>16</v>
      </c>
      <c r="W3" s="8" t="s">
        <v>17</v>
      </c>
      <c r="X3" s="8" t="s">
        <v>18</v>
      </c>
      <c r="Y3" s="8" t="s">
        <v>19</v>
      </c>
    </row>
    <row r="4" spans="1:100" ht="18.399999999999999" customHeight="1" x14ac:dyDescent="0.15">
      <c r="A4" s="9" t="s">
        <v>20</v>
      </c>
      <c r="B4" s="10" t="s">
        <v>21</v>
      </c>
      <c r="C4" s="11">
        <v>1</v>
      </c>
      <c r="D4" s="10" t="s">
        <v>22</v>
      </c>
      <c r="F4" s="11"/>
      <c r="H4" s="11"/>
      <c r="J4" s="11"/>
      <c r="L4" s="11"/>
      <c r="M4" s="12"/>
      <c r="N4" t="s">
        <v>6</v>
      </c>
      <c r="O4" t="s">
        <v>23</v>
      </c>
      <c r="CV4" s="10" t="s">
        <v>6</v>
      </c>
    </row>
    <row r="5" spans="1:100" ht="18.399999999999999" customHeight="1" x14ac:dyDescent="0.15">
      <c r="A5" s="9" t="s">
        <v>24</v>
      </c>
      <c r="B5" s="10" t="s">
        <v>6</v>
      </c>
      <c r="C5" s="11">
        <v>1</v>
      </c>
      <c r="D5" s="10" t="s">
        <v>22</v>
      </c>
      <c r="E5" s="11"/>
      <c r="F5" s="11"/>
      <c r="G5" s="11"/>
      <c r="H5" s="11"/>
      <c r="I5" s="11"/>
      <c r="J5" s="11"/>
      <c r="K5" s="11"/>
      <c r="L5" s="11"/>
      <c r="M5" s="12"/>
      <c r="N5" t="s">
        <v>6</v>
      </c>
      <c r="P5" t="s">
        <v>25</v>
      </c>
      <c r="Q5" t="s">
        <v>6</v>
      </c>
      <c r="R5" t="s">
        <v>26</v>
      </c>
      <c r="BJ5" s="13" t="str">
        <f>HYPERLINK("#내역서!A33","A0001 →")</f>
        <v>A0001 →</v>
      </c>
      <c r="CC5" s="10" t="s">
        <v>6</v>
      </c>
    </row>
    <row r="6" spans="1:100" ht="18.399999999999999" customHeight="1" x14ac:dyDescent="0.15">
      <c r="A6" s="9" t="s">
        <v>27</v>
      </c>
      <c r="B6" s="10" t="s">
        <v>6</v>
      </c>
      <c r="C6" s="11">
        <v>1</v>
      </c>
      <c r="D6" s="10" t="s">
        <v>22</v>
      </c>
      <c r="E6" s="11"/>
      <c r="F6" s="11"/>
      <c r="G6" s="11"/>
      <c r="H6" s="11"/>
      <c r="I6" s="11"/>
      <c r="J6" s="11"/>
      <c r="K6" s="11"/>
      <c r="L6" s="11"/>
      <c r="M6" s="12"/>
      <c r="N6" t="s">
        <v>6</v>
      </c>
      <c r="P6" t="s">
        <v>28</v>
      </c>
      <c r="Q6" t="s">
        <v>6</v>
      </c>
      <c r="R6" t="s">
        <v>29</v>
      </c>
      <c r="BJ6" s="13" t="str">
        <f>HYPERLINK("#내역서!A39","A0002 →")</f>
        <v>A0002 →</v>
      </c>
      <c r="CC6" s="10" t="s">
        <v>6</v>
      </c>
    </row>
    <row r="7" spans="1:100" ht="18.399999999999999" customHeight="1" x14ac:dyDescent="0.15">
      <c r="A7" s="9" t="s">
        <v>30</v>
      </c>
      <c r="B7" s="10" t="s">
        <v>6</v>
      </c>
      <c r="C7" s="11">
        <v>1</v>
      </c>
      <c r="D7" s="10" t="s">
        <v>22</v>
      </c>
      <c r="E7" s="11"/>
      <c r="F7" s="11"/>
      <c r="G7" s="11"/>
      <c r="H7" s="11"/>
      <c r="I7" s="11"/>
      <c r="J7" s="11"/>
      <c r="K7" s="11"/>
      <c r="L7" s="11"/>
      <c r="M7" s="12"/>
      <c r="N7" t="s">
        <v>6</v>
      </c>
      <c r="P7" t="s">
        <v>31</v>
      </c>
      <c r="Q7" t="s">
        <v>6</v>
      </c>
      <c r="R7" t="s">
        <v>32</v>
      </c>
      <c r="BJ7" s="13" t="str">
        <f>HYPERLINK("#내역서!A45","A0003 →")</f>
        <v>A0003 →</v>
      </c>
      <c r="CC7" s="10" t="s">
        <v>6</v>
      </c>
    </row>
    <row r="8" spans="1:100" ht="18.399999999999999" customHeight="1" x14ac:dyDescent="0.15">
      <c r="A8" s="9" t="s">
        <v>33</v>
      </c>
      <c r="B8" s="10" t="s">
        <v>6</v>
      </c>
      <c r="C8" s="11">
        <v>1</v>
      </c>
      <c r="D8" s="10" t="s">
        <v>22</v>
      </c>
      <c r="E8" s="11"/>
      <c r="F8" s="11"/>
      <c r="G8" s="11"/>
      <c r="H8" s="11"/>
      <c r="I8" s="11"/>
      <c r="J8" s="11"/>
      <c r="K8" s="11"/>
      <c r="L8" s="11"/>
      <c r="M8" s="12"/>
      <c r="N8" t="s">
        <v>6</v>
      </c>
      <c r="P8" t="s">
        <v>34</v>
      </c>
      <c r="Q8" t="s">
        <v>6</v>
      </c>
      <c r="R8" t="s">
        <v>35</v>
      </c>
      <c r="BJ8" s="13" t="str">
        <f>HYPERLINK("#내역서!A50","A0004 →")</f>
        <v>A0004 →</v>
      </c>
      <c r="CC8" s="10" t="s">
        <v>6</v>
      </c>
    </row>
    <row r="9" spans="1:100" ht="18.399999999999999" customHeight="1" x14ac:dyDescent="0.15">
      <c r="A9" s="9" t="s">
        <v>36</v>
      </c>
      <c r="B9" s="10" t="s">
        <v>6</v>
      </c>
      <c r="C9" s="10"/>
      <c r="D9" s="10" t="s">
        <v>6</v>
      </c>
      <c r="E9" s="11"/>
      <c r="F9" s="11"/>
      <c r="G9" s="8"/>
      <c r="H9" s="11"/>
      <c r="I9" s="8"/>
      <c r="J9" s="11"/>
      <c r="K9" s="8"/>
      <c r="L9" s="11"/>
      <c r="M9" s="12"/>
      <c r="N9" t="s">
        <v>6</v>
      </c>
      <c r="P9" t="s">
        <v>37</v>
      </c>
      <c r="Q9" t="s">
        <v>6</v>
      </c>
      <c r="R9" t="s">
        <v>6</v>
      </c>
      <c r="AA9" s="14" t="s">
        <v>38</v>
      </c>
      <c r="AB9" s="15">
        <f>내역서!J9*(19.1/100)</f>
        <v>0</v>
      </c>
      <c r="AC9" s="14" t="s">
        <v>39</v>
      </c>
      <c r="AD9" s="16">
        <f t="shared" ref="AD9:AD22" si="0">$AB9</f>
        <v>0</v>
      </c>
      <c r="CC9" s="10" t="s">
        <v>6</v>
      </c>
    </row>
    <row r="10" spans="1:100" ht="18.399999999999999" customHeight="1" x14ac:dyDescent="0.15">
      <c r="A10" s="9" t="s">
        <v>40</v>
      </c>
      <c r="B10" s="10" t="s">
        <v>41</v>
      </c>
      <c r="C10" s="10">
        <v>19.100000000000001</v>
      </c>
      <c r="D10" s="10" t="s">
        <v>42</v>
      </c>
      <c r="E10" s="11"/>
      <c r="F10" s="11"/>
      <c r="G10" s="8"/>
      <c r="H10" s="11"/>
      <c r="I10" s="8"/>
      <c r="J10" s="11"/>
      <c r="K10" s="8"/>
      <c r="L10" s="11"/>
      <c r="M10" s="12"/>
      <c r="N10" t="s">
        <v>6</v>
      </c>
      <c r="P10" t="s">
        <v>43</v>
      </c>
      <c r="Q10" t="s">
        <v>6</v>
      </c>
      <c r="R10" t="s">
        <v>44</v>
      </c>
      <c r="X10" t="s">
        <v>45</v>
      </c>
      <c r="AA10" s="14" t="s">
        <v>46</v>
      </c>
      <c r="AB10" s="15">
        <f>(내역서!J9+(내역서!H10+내역서!J10+내역서!L10))*(3.56/100)</f>
        <v>0</v>
      </c>
      <c r="AC10" s="14" t="s">
        <v>47</v>
      </c>
      <c r="AD10" s="16">
        <f t="shared" si="0"/>
        <v>0</v>
      </c>
      <c r="CC10" s="10" t="s">
        <v>6</v>
      </c>
    </row>
    <row r="11" spans="1:100" ht="18.399999999999999" customHeight="1" x14ac:dyDescent="0.15">
      <c r="A11" s="9" t="s">
        <v>48</v>
      </c>
      <c r="B11" s="10" t="s">
        <v>49</v>
      </c>
      <c r="C11" s="10">
        <v>3.56</v>
      </c>
      <c r="D11" s="10" t="s">
        <v>42</v>
      </c>
      <c r="E11" s="11"/>
      <c r="F11" s="11"/>
      <c r="G11" s="8"/>
      <c r="H11" s="11"/>
      <c r="I11" s="8"/>
      <c r="J11" s="11"/>
      <c r="K11" s="8"/>
      <c r="L11" s="11"/>
      <c r="M11" s="12"/>
      <c r="N11" t="s">
        <v>6</v>
      </c>
      <c r="P11" t="s">
        <v>50</v>
      </c>
      <c r="Q11" t="s">
        <v>6</v>
      </c>
      <c r="R11" t="s">
        <v>44</v>
      </c>
      <c r="X11" t="s">
        <v>51</v>
      </c>
      <c r="AA11" s="14" t="s">
        <v>46</v>
      </c>
      <c r="AB11" s="15">
        <f>(내역서!J9+(내역서!H10+내역서!J10+내역서!L10))*(1.01/100)</f>
        <v>0</v>
      </c>
      <c r="AC11" s="14" t="s">
        <v>47</v>
      </c>
      <c r="AD11" s="16">
        <f t="shared" si="0"/>
        <v>0</v>
      </c>
      <c r="CC11" s="10" t="s">
        <v>6</v>
      </c>
    </row>
    <row r="12" spans="1:100" ht="18.399999999999999" customHeight="1" x14ac:dyDescent="0.15">
      <c r="A12" s="9" t="s">
        <v>52</v>
      </c>
      <c r="B12" s="10" t="s">
        <v>49</v>
      </c>
      <c r="C12" s="10">
        <v>1.01</v>
      </c>
      <c r="D12" s="10" t="s">
        <v>42</v>
      </c>
      <c r="E12" s="11"/>
      <c r="F12" s="11"/>
      <c r="G12" s="8"/>
      <c r="H12" s="11"/>
      <c r="I12" s="8"/>
      <c r="J12" s="11"/>
      <c r="K12" s="8"/>
      <c r="L12" s="11"/>
      <c r="M12" s="12"/>
      <c r="N12" t="s">
        <v>6</v>
      </c>
      <c r="P12" t="s">
        <v>53</v>
      </c>
      <c r="Q12" t="s">
        <v>6</v>
      </c>
      <c r="R12" t="s">
        <v>44</v>
      </c>
      <c r="X12" t="s">
        <v>54</v>
      </c>
      <c r="AA12" s="14" t="s">
        <v>46</v>
      </c>
      <c r="AB12" s="15">
        <f>내역서!J9*(3.595/100)*0</f>
        <v>0</v>
      </c>
      <c r="AC12" s="14" t="s">
        <v>47</v>
      </c>
      <c r="AD12" s="16">
        <f t="shared" si="0"/>
        <v>0</v>
      </c>
      <c r="CC12" s="10" t="s">
        <v>6</v>
      </c>
    </row>
    <row r="13" spans="1:100" ht="18.399999999999999" customHeight="1" x14ac:dyDescent="0.15">
      <c r="A13" s="9" t="s">
        <v>55</v>
      </c>
      <c r="B13" s="10" t="s">
        <v>41</v>
      </c>
      <c r="C13" s="10">
        <v>3.5950000000000002</v>
      </c>
      <c r="D13" s="10" t="s">
        <v>42</v>
      </c>
      <c r="E13" s="11"/>
      <c r="F13" s="11"/>
      <c r="G13" s="8"/>
      <c r="H13" s="11"/>
      <c r="I13" s="8"/>
      <c r="J13" s="11"/>
      <c r="K13" s="8"/>
      <c r="L13" s="11"/>
      <c r="M13" s="12"/>
      <c r="N13" t="s">
        <v>6</v>
      </c>
      <c r="P13" t="s">
        <v>56</v>
      </c>
      <c r="Q13" t="s">
        <v>6</v>
      </c>
      <c r="R13" t="s">
        <v>44</v>
      </c>
      <c r="X13" t="s">
        <v>57</v>
      </c>
      <c r="AA13" s="14" t="s">
        <v>46</v>
      </c>
      <c r="AB13" s="15">
        <f>내역서!J9*(4.75/100)*0</f>
        <v>0</v>
      </c>
      <c r="AC13" s="14" t="s">
        <v>47</v>
      </c>
      <c r="AD13" s="16">
        <f t="shared" si="0"/>
        <v>0</v>
      </c>
      <c r="CC13" s="10" t="s">
        <v>6</v>
      </c>
    </row>
    <row r="14" spans="1:100" ht="18.399999999999999" customHeight="1" x14ac:dyDescent="0.15">
      <c r="A14" s="9" t="s">
        <v>58</v>
      </c>
      <c r="B14" s="10" t="s">
        <v>41</v>
      </c>
      <c r="C14" s="10">
        <v>4.75</v>
      </c>
      <c r="D14" s="10" t="s">
        <v>42</v>
      </c>
      <c r="E14" s="11"/>
      <c r="F14" s="11"/>
      <c r="G14" s="8"/>
      <c r="H14" s="11"/>
      <c r="I14" s="8"/>
      <c r="J14" s="11"/>
      <c r="K14" s="8"/>
      <c r="L14" s="11"/>
      <c r="M14" s="12"/>
      <c r="N14" t="s">
        <v>6</v>
      </c>
      <c r="P14" t="s">
        <v>59</v>
      </c>
      <c r="Q14" t="s">
        <v>6</v>
      </c>
      <c r="R14" t="s">
        <v>44</v>
      </c>
      <c r="X14" t="s">
        <v>60</v>
      </c>
      <c r="AA14" s="14" t="s">
        <v>46</v>
      </c>
      <c r="AB14" s="15">
        <f>(내역서!H13+내역서!J13+내역서!L13)*(13.14/100)</f>
        <v>0</v>
      </c>
      <c r="AC14" s="14" t="s">
        <v>47</v>
      </c>
      <c r="AD14" s="16">
        <f t="shared" si="0"/>
        <v>0</v>
      </c>
      <c r="CC14" s="10" t="s">
        <v>6</v>
      </c>
    </row>
    <row r="15" spans="1:100" ht="18.399999999999999" customHeight="1" x14ac:dyDescent="0.15">
      <c r="A15" s="9" t="s">
        <v>61</v>
      </c>
      <c r="B15" s="10" t="s">
        <v>62</v>
      </c>
      <c r="C15" s="10">
        <v>13.14</v>
      </c>
      <c r="D15" s="10" t="s">
        <v>42</v>
      </c>
      <c r="E15" s="11"/>
      <c r="F15" s="11"/>
      <c r="G15" s="8"/>
      <c r="H15" s="11"/>
      <c r="I15" s="8"/>
      <c r="J15" s="11"/>
      <c r="K15" s="8"/>
      <c r="L15" s="11"/>
      <c r="M15" s="12"/>
      <c r="N15" t="s">
        <v>6</v>
      </c>
      <c r="P15" t="s">
        <v>63</v>
      </c>
      <c r="Q15" t="s">
        <v>6</v>
      </c>
      <c r="R15" t="s">
        <v>44</v>
      </c>
      <c r="X15" t="s">
        <v>64</v>
      </c>
      <c r="AA15" s="14" t="s">
        <v>46</v>
      </c>
      <c r="AB15" s="15">
        <f>내역서!J9*(2.3/100)*0</f>
        <v>0</v>
      </c>
      <c r="AC15" s="14" t="s">
        <v>47</v>
      </c>
      <c r="AD15" s="16">
        <f t="shared" si="0"/>
        <v>0</v>
      </c>
      <c r="CC15" s="10" t="s">
        <v>6</v>
      </c>
    </row>
    <row r="16" spans="1:100" ht="18.399999999999999" customHeight="1" x14ac:dyDescent="0.15">
      <c r="A16" s="9" t="s">
        <v>65</v>
      </c>
      <c r="B16" s="10" t="s">
        <v>66</v>
      </c>
      <c r="C16" s="10">
        <v>2.2999999999999998</v>
      </c>
      <c r="D16" s="10" t="s">
        <v>42</v>
      </c>
      <c r="E16" s="11"/>
      <c r="F16" s="11"/>
      <c r="G16" s="8"/>
      <c r="H16" s="11"/>
      <c r="I16" s="8"/>
      <c r="J16" s="11"/>
      <c r="K16" s="8"/>
      <c r="L16" s="11"/>
      <c r="M16" s="12"/>
      <c r="N16" t="s">
        <v>6</v>
      </c>
      <c r="P16" t="s">
        <v>67</v>
      </c>
      <c r="Q16" t="s">
        <v>6</v>
      </c>
      <c r="R16" t="s">
        <v>44</v>
      </c>
      <c r="X16" t="s">
        <v>68</v>
      </c>
      <c r="AA16" s="14" t="s">
        <v>46</v>
      </c>
      <c r="AB16" s="15">
        <f>(내역서!H9+내역서!J9+내역서!L9)*(0.68/100)</f>
        <v>0</v>
      </c>
      <c r="AC16" s="14" t="s">
        <v>47</v>
      </c>
      <c r="AD16" s="16">
        <f t="shared" si="0"/>
        <v>0</v>
      </c>
      <c r="CC16" s="10" t="s">
        <v>6</v>
      </c>
    </row>
    <row r="17" spans="1:81" ht="18.399999999999999" customHeight="1" x14ac:dyDescent="0.15">
      <c r="A17" s="9" t="s">
        <v>69</v>
      </c>
      <c r="B17" s="10" t="s">
        <v>70</v>
      </c>
      <c r="C17" s="10">
        <v>0.68</v>
      </c>
      <c r="D17" s="10" t="s">
        <v>42</v>
      </c>
      <c r="E17" s="11"/>
      <c r="F17" s="11"/>
      <c r="G17" s="8"/>
      <c r="H17" s="11"/>
      <c r="I17" s="8"/>
      <c r="J17" s="11"/>
      <c r="K17" s="8"/>
      <c r="L17" s="11"/>
      <c r="M17" s="12"/>
      <c r="N17" t="s">
        <v>6</v>
      </c>
      <c r="P17" t="s">
        <v>71</v>
      </c>
      <c r="Q17" t="s">
        <v>6</v>
      </c>
      <c r="R17" t="s">
        <v>44</v>
      </c>
      <c r="X17" t="s">
        <v>72</v>
      </c>
      <c r="AA17" s="14" t="s">
        <v>46</v>
      </c>
      <c r="AB17" s="15">
        <f>ROUND((내역서!H9+내역서!J9+(내역서!H54/1.1))*(3.15/100),2)</f>
        <v>0</v>
      </c>
      <c r="AC17" s="14" t="s">
        <v>47</v>
      </c>
      <c r="AD17" s="16">
        <f t="shared" si="0"/>
        <v>0</v>
      </c>
      <c r="AE17" s="17" t="s">
        <v>73</v>
      </c>
      <c r="AF17" s="15">
        <f>ROUND(ROUND((내역서!H9+내역서!J9+(내역서!H54/1.1))*(3.15/100),2),2)</f>
        <v>0</v>
      </c>
      <c r="AG17" s="17" t="s">
        <v>74</v>
      </c>
      <c r="AH17" s="16">
        <f>$AF17</f>
        <v>0</v>
      </c>
      <c r="CC17" s="10" t="s">
        <v>6</v>
      </c>
    </row>
    <row r="18" spans="1:81" ht="18.399999999999999" customHeight="1" x14ac:dyDescent="0.15">
      <c r="A18" s="9" t="s">
        <v>75</v>
      </c>
      <c r="B18" s="10" t="s">
        <v>76</v>
      </c>
      <c r="C18" s="10">
        <v>3.15</v>
      </c>
      <c r="D18" s="10" t="s">
        <v>42</v>
      </c>
      <c r="E18" s="11"/>
      <c r="F18" s="11"/>
      <c r="G18" s="8"/>
      <c r="H18" s="11"/>
      <c r="I18" s="8"/>
      <c r="J18" s="11"/>
      <c r="K18" s="8"/>
      <c r="L18" s="11"/>
      <c r="M18" s="12"/>
      <c r="N18" t="s">
        <v>6</v>
      </c>
      <c r="P18" t="s">
        <v>77</v>
      </c>
      <c r="Q18" t="s">
        <v>78</v>
      </c>
      <c r="R18" t="s">
        <v>44</v>
      </c>
      <c r="X18" t="s">
        <v>79</v>
      </c>
      <c r="AA18" s="14" t="s">
        <v>46</v>
      </c>
      <c r="AB18" s="15">
        <f>ROUND((내역서!H9+내역서!J9)*(3.15/100)*1.2,2)</f>
        <v>0</v>
      </c>
      <c r="AC18" s="14" t="s">
        <v>47</v>
      </c>
      <c r="AD18" s="16">
        <f t="shared" si="0"/>
        <v>0</v>
      </c>
      <c r="AE18" s="17" t="s">
        <v>80</v>
      </c>
      <c r="AF18" s="15">
        <f>ROUND(ROUND((내역서!H9+내역서!J9)*(3.15/100)*1.2,2),2)</f>
        <v>0</v>
      </c>
      <c r="AG18" s="17" t="s">
        <v>81</v>
      </c>
      <c r="AH18" s="16">
        <f>$AF18</f>
        <v>0</v>
      </c>
      <c r="CC18" s="10" t="s">
        <v>6</v>
      </c>
    </row>
    <row r="19" spans="1:81" ht="18.399999999999999" customHeight="1" x14ac:dyDescent="0.15">
      <c r="A19" s="9" t="s">
        <v>82</v>
      </c>
      <c r="B19" s="10" t="s">
        <v>83</v>
      </c>
      <c r="C19" s="10">
        <v>3.15</v>
      </c>
      <c r="D19" s="10" t="s">
        <v>42</v>
      </c>
      <c r="E19" s="11"/>
      <c r="F19" s="11"/>
      <c r="G19" s="8"/>
      <c r="H19" s="11"/>
      <c r="I19" s="8"/>
      <c r="J19" s="11"/>
      <c r="K19" s="8"/>
      <c r="L19" s="11"/>
      <c r="M19" s="12"/>
      <c r="N19" t="s">
        <v>6</v>
      </c>
      <c r="P19" t="s">
        <v>84</v>
      </c>
      <c r="Q19" t="s">
        <v>6</v>
      </c>
      <c r="R19" t="s">
        <v>44</v>
      </c>
      <c r="X19" t="s">
        <v>85</v>
      </c>
      <c r="AA19" s="14" t="s">
        <v>46</v>
      </c>
      <c r="AB19" s="15">
        <f>(내역서!H9+내역서!J9+내역서!L9)*(0.9/100)</f>
        <v>0</v>
      </c>
      <c r="AC19" s="14" t="s">
        <v>47</v>
      </c>
      <c r="AD19" s="16">
        <f t="shared" si="0"/>
        <v>0</v>
      </c>
      <c r="CC19" s="10" t="s">
        <v>6</v>
      </c>
    </row>
    <row r="20" spans="1:81" ht="18.399999999999999" customHeight="1" x14ac:dyDescent="0.15">
      <c r="A20" s="9" t="s">
        <v>86</v>
      </c>
      <c r="B20" s="10" t="s">
        <v>70</v>
      </c>
      <c r="C20" s="10">
        <v>0.9</v>
      </c>
      <c r="D20" s="10" t="s">
        <v>42</v>
      </c>
      <c r="E20" s="11"/>
      <c r="F20" s="11"/>
      <c r="G20" s="8"/>
      <c r="H20" s="11"/>
      <c r="I20" s="8"/>
      <c r="J20" s="11"/>
      <c r="K20" s="8"/>
      <c r="L20" s="11"/>
      <c r="M20" s="12"/>
      <c r="N20" t="s">
        <v>6</v>
      </c>
      <c r="P20" t="s">
        <v>87</v>
      </c>
      <c r="Q20" t="s">
        <v>6</v>
      </c>
      <c r="R20" t="s">
        <v>44</v>
      </c>
      <c r="X20" t="s">
        <v>88</v>
      </c>
      <c r="AA20" s="14" t="s">
        <v>46</v>
      </c>
      <c r="AB20" s="15">
        <f>(내역서!H9+내역서!J9+(내역서!H10+내역서!J10+내역서!L10))*(5.5/100)</f>
        <v>0</v>
      </c>
      <c r="AC20" s="14" t="s">
        <v>47</v>
      </c>
      <c r="AD20" s="16">
        <f t="shared" si="0"/>
        <v>0</v>
      </c>
      <c r="CC20" s="10" t="s">
        <v>6</v>
      </c>
    </row>
    <row r="21" spans="1:81" ht="18.399999999999999" customHeight="1" x14ac:dyDescent="0.15">
      <c r="A21" s="9" t="s">
        <v>89</v>
      </c>
      <c r="B21" s="10" t="s">
        <v>90</v>
      </c>
      <c r="C21" s="10">
        <v>5.5</v>
      </c>
      <c r="D21" s="10" t="s">
        <v>42</v>
      </c>
      <c r="E21" s="11"/>
      <c r="F21" s="11"/>
      <c r="G21" s="8"/>
      <c r="H21" s="11"/>
      <c r="I21" s="8"/>
      <c r="J21" s="11"/>
      <c r="K21" s="8"/>
      <c r="L21" s="11"/>
      <c r="M21" s="12"/>
      <c r="N21" t="s">
        <v>6</v>
      </c>
      <c r="P21" t="s">
        <v>91</v>
      </c>
      <c r="Q21" t="s">
        <v>6</v>
      </c>
      <c r="R21" t="s">
        <v>44</v>
      </c>
      <c r="X21" t="s">
        <v>92</v>
      </c>
      <c r="AA21" s="14" t="s">
        <v>46</v>
      </c>
      <c r="AB21" s="15">
        <f>(내역서!J9+(내역서!H10+내역서!J10+내역서!L10))*(0.006/100)</f>
        <v>0</v>
      </c>
      <c r="AC21" s="14" t="s">
        <v>47</v>
      </c>
      <c r="AD21" s="16">
        <f t="shared" si="0"/>
        <v>0</v>
      </c>
      <c r="CC21" s="10" t="s">
        <v>6</v>
      </c>
    </row>
    <row r="22" spans="1:81" ht="18.399999999999999" customHeight="1" x14ac:dyDescent="0.15">
      <c r="A22" s="9" t="s">
        <v>93</v>
      </c>
      <c r="B22" s="10" t="s">
        <v>49</v>
      </c>
      <c r="C22" s="10">
        <v>6.0000000000000001E-3</v>
      </c>
      <c r="D22" s="10" t="s">
        <v>42</v>
      </c>
      <c r="E22" s="11"/>
      <c r="F22" s="11"/>
      <c r="G22" s="8"/>
      <c r="H22" s="11"/>
      <c r="I22" s="8"/>
      <c r="J22" s="11"/>
      <c r="K22" s="8"/>
      <c r="L22" s="11"/>
      <c r="M22" s="12"/>
      <c r="N22" t="s">
        <v>6</v>
      </c>
      <c r="P22" t="s">
        <v>94</v>
      </c>
      <c r="Q22" t="s">
        <v>6</v>
      </c>
      <c r="R22" t="s">
        <v>44</v>
      </c>
      <c r="X22" t="s">
        <v>95</v>
      </c>
      <c r="AA22" s="14" t="s">
        <v>46</v>
      </c>
      <c r="AB22" s="15">
        <f>(내역서!J9+(내역서!H10+내역서!J10+내역서!L10))*(0.09/100)</f>
        <v>0</v>
      </c>
      <c r="AC22" s="14" t="s">
        <v>47</v>
      </c>
      <c r="AD22" s="16">
        <f t="shared" si="0"/>
        <v>0</v>
      </c>
      <c r="CC22" s="10" t="s">
        <v>6</v>
      </c>
    </row>
    <row r="23" spans="1:81" ht="18.399999999999999" customHeight="1" x14ac:dyDescent="0.15">
      <c r="A23" s="9" t="s">
        <v>96</v>
      </c>
      <c r="B23" s="10" t="s">
        <v>49</v>
      </c>
      <c r="C23" s="10">
        <v>0.09</v>
      </c>
      <c r="D23" s="10" t="s">
        <v>42</v>
      </c>
      <c r="E23" s="11"/>
      <c r="F23" s="11"/>
      <c r="G23" s="8"/>
      <c r="H23" s="11"/>
      <c r="I23" s="8"/>
      <c r="J23" s="11"/>
      <c r="K23" s="8"/>
      <c r="L23" s="11"/>
      <c r="M23" s="12"/>
      <c r="N23" t="s">
        <v>6</v>
      </c>
      <c r="P23" t="s">
        <v>97</v>
      </c>
      <c r="Q23" t="s">
        <v>6</v>
      </c>
      <c r="R23" t="s">
        <v>44</v>
      </c>
      <c r="X23" t="s">
        <v>98</v>
      </c>
      <c r="CC23" s="10" t="s">
        <v>6</v>
      </c>
    </row>
    <row r="24" spans="1:81" ht="18.399999999999999" customHeight="1" x14ac:dyDescent="0.15">
      <c r="A24" s="9" t="s">
        <v>99</v>
      </c>
      <c r="B24" s="10" t="s">
        <v>6</v>
      </c>
      <c r="C24" s="10"/>
      <c r="D24" s="10" t="s">
        <v>6</v>
      </c>
      <c r="E24" s="11"/>
      <c r="F24" s="11"/>
      <c r="G24" s="8"/>
      <c r="H24" s="11"/>
      <c r="I24" s="8"/>
      <c r="J24" s="11"/>
      <c r="K24" s="8"/>
      <c r="L24" s="11"/>
      <c r="M24" s="12"/>
      <c r="N24" t="s">
        <v>6</v>
      </c>
      <c r="P24" t="s">
        <v>100</v>
      </c>
      <c r="Q24" t="s">
        <v>6</v>
      </c>
      <c r="R24" t="s">
        <v>6</v>
      </c>
      <c r="AA24" s="14" t="s">
        <v>46</v>
      </c>
      <c r="AB24" s="15">
        <f>(내역서!H24+내역서!J24+내역서!L24)*(8/100)</f>
        <v>0</v>
      </c>
      <c r="AC24" s="14" t="s">
        <v>47</v>
      </c>
      <c r="AD24" s="16">
        <f>$AB24</f>
        <v>0</v>
      </c>
      <c r="CC24" s="10" t="s">
        <v>6</v>
      </c>
    </row>
    <row r="25" spans="1:81" ht="18.399999999999999" customHeight="1" x14ac:dyDescent="0.15">
      <c r="A25" s="9" t="s">
        <v>101</v>
      </c>
      <c r="B25" s="10" t="s">
        <v>102</v>
      </c>
      <c r="C25" s="11">
        <v>8</v>
      </c>
      <c r="D25" s="10" t="s">
        <v>42</v>
      </c>
      <c r="E25" s="11"/>
      <c r="F25" s="11"/>
      <c r="G25" s="8"/>
      <c r="H25" s="11"/>
      <c r="I25" s="8"/>
      <c r="J25" s="11"/>
      <c r="K25" s="8"/>
      <c r="L25" s="11"/>
      <c r="M25" s="12"/>
      <c r="N25" t="s">
        <v>6</v>
      </c>
      <c r="P25" t="s">
        <v>103</v>
      </c>
      <c r="Q25" t="s">
        <v>6</v>
      </c>
      <c r="R25" t="s">
        <v>44</v>
      </c>
      <c r="X25" t="s">
        <v>104</v>
      </c>
      <c r="AA25" s="14" t="s">
        <v>46</v>
      </c>
      <c r="AB25" s="15">
        <f>ROUND((내역서!J24+내역서!L24+(내역서!H25+내역서!J25+내역서!L25))*(15/100)-10129,2)</f>
        <v>-10129</v>
      </c>
      <c r="AC25" s="14" t="s">
        <v>47</v>
      </c>
      <c r="AD25" s="16">
        <f>$AB25</f>
        <v>-10129</v>
      </c>
      <c r="AE25" s="17" t="s">
        <v>105</v>
      </c>
      <c r="AF25" s="15">
        <f>ROUND(ROUND((내역서!J24+내역서!L24+(내역서!H25+내역서!J25+내역서!L25))*(15/100)-10129,2),2)</f>
        <v>-10129</v>
      </c>
      <c r="AG25" s="17" t="s">
        <v>106</v>
      </c>
      <c r="AH25" s="16">
        <f>$AF25</f>
        <v>-10129</v>
      </c>
      <c r="CC25" s="10" t="s">
        <v>6</v>
      </c>
    </row>
    <row r="26" spans="1:81" ht="18.399999999999999" customHeight="1" x14ac:dyDescent="0.15">
      <c r="A26" s="9" t="s">
        <v>107</v>
      </c>
      <c r="B26" s="10" t="s">
        <v>108</v>
      </c>
      <c r="C26" s="11">
        <v>15</v>
      </c>
      <c r="D26" s="10" t="s">
        <v>42</v>
      </c>
      <c r="E26" s="11"/>
      <c r="F26" s="11"/>
      <c r="G26" s="8"/>
      <c r="H26" s="11"/>
      <c r="I26" s="8"/>
      <c r="J26" s="11"/>
      <c r="K26" s="8"/>
      <c r="L26" s="11"/>
      <c r="M26" s="12"/>
      <c r="N26" t="s">
        <v>6</v>
      </c>
      <c r="P26" t="s">
        <v>109</v>
      </c>
      <c r="Q26" t="s">
        <v>6</v>
      </c>
      <c r="R26" t="s">
        <v>44</v>
      </c>
      <c r="X26" t="s">
        <v>110</v>
      </c>
      <c r="CC26" s="10" t="s">
        <v>6</v>
      </c>
    </row>
    <row r="27" spans="1:81" ht="18.399999999999999" customHeight="1" x14ac:dyDescent="0.15">
      <c r="A27" s="9" t="s">
        <v>111</v>
      </c>
      <c r="B27" s="10" t="s">
        <v>6</v>
      </c>
      <c r="C27" s="10"/>
      <c r="D27" s="10" t="s">
        <v>6</v>
      </c>
      <c r="E27" s="11"/>
      <c r="F27" s="11"/>
      <c r="G27" s="8"/>
      <c r="H27" s="11"/>
      <c r="I27" s="8"/>
      <c r="J27" s="11"/>
      <c r="K27" s="8"/>
      <c r="L27" s="11"/>
      <c r="M27" s="12"/>
      <c r="N27" t="s">
        <v>6</v>
      </c>
      <c r="P27" t="s">
        <v>112</v>
      </c>
      <c r="Q27" t="s">
        <v>6</v>
      </c>
      <c r="R27" t="s">
        <v>6</v>
      </c>
      <c r="AA27" s="14" t="s">
        <v>46</v>
      </c>
      <c r="AB27" s="15">
        <f>(내역서!H27+내역서!J27+내역서!L27)*(10/100)</f>
        <v>0</v>
      </c>
      <c r="AC27" s="14" t="s">
        <v>47</v>
      </c>
      <c r="AD27" s="16">
        <f>$AB27</f>
        <v>0</v>
      </c>
      <c r="CC27" s="10" t="s">
        <v>6</v>
      </c>
    </row>
    <row r="28" spans="1:81" ht="18.399999999999999" customHeight="1" x14ac:dyDescent="0.15">
      <c r="A28" s="9" t="s">
        <v>113</v>
      </c>
      <c r="B28" s="10" t="s">
        <v>114</v>
      </c>
      <c r="C28" s="11">
        <v>10</v>
      </c>
      <c r="D28" s="10" t="s">
        <v>42</v>
      </c>
      <c r="E28" s="11"/>
      <c r="F28" s="11"/>
      <c r="G28" s="8"/>
      <c r="H28" s="11"/>
      <c r="I28" s="8"/>
      <c r="J28" s="11"/>
      <c r="K28" s="8"/>
      <c r="L28" s="11"/>
      <c r="M28" s="12"/>
      <c r="N28" t="s">
        <v>6</v>
      </c>
      <c r="P28" t="s">
        <v>115</v>
      </c>
      <c r="Q28" t="s">
        <v>6</v>
      </c>
      <c r="R28" t="s">
        <v>44</v>
      </c>
      <c r="X28" t="s">
        <v>116</v>
      </c>
      <c r="CC28" s="10" t="s">
        <v>6</v>
      </c>
    </row>
    <row r="29" spans="1:81" ht="18.399999999999999" customHeight="1" x14ac:dyDescent="0.15">
      <c r="A29" s="9" t="s">
        <v>117</v>
      </c>
      <c r="B29" s="10" t="s">
        <v>6</v>
      </c>
      <c r="C29" s="10"/>
      <c r="D29" s="10" t="s">
        <v>6</v>
      </c>
      <c r="E29" s="11"/>
      <c r="F29" s="11"/>
      <c r="G29" s="8"/>
      <c r="H29" s="11"/>
      <c r="I29" s="8"/>
      <c r="J29" s="11"/>
      <c r="K29" s="8"/>
      <c r="L29" s="11"/>
      <c r="M29" s="12"/>
      <c r="N29" t="s">
        <v>6</v>
      </c>
      <c r="P29" t="s">
        <v>118</v>
      </c>
      <c r="Q29" t="s">
        <v>6</v>
      </c>
      <c r="R29" t="s">
        <v>6</v>
      </c>
      <c r="CC29" s="10" t="s">
        <v>6</v>
      </c>
    </row>
    <row r="30" spans="1:81" ht="18.399999999999999" customHeight="1" x14ac:dyDescent="0.15">
      <c r="A30" s="9" t="s">
        <v>119</v>
      </c>
      <c r="B30" s="10" t="s">
        <v>6</v>
      </c>
      <c r="C30" s="11">
        <v>1</v>
      </c>
      <c r="D30" s="10" t="s">
        <v>22</v>
      </c>
      <c r="E30" s="11"/>
      <c r="F30" s="11"/>
      <c r="G30" s="11"/>
      <c r="H30" s="11"/>
      <c r="I30" s="11"/>
      <c r="J30" s="11"/>
      <c r="K30" s="11"/>
      <c r="L30" s="11"/>
      <c r="M30" s="12"/>
      <c r="N30" t="s">
        <v>6</v>
      </c>
      <c r="P30" t="s">
        <v>120</v>
      </c>
      <c r="Q30" t="s">
        <v>6</v>
      </c>
      <c r="R30" t="s">
        <v>121</v>
      </c>
      <c r="BJ30" s="13" t="str">
        <f>HYPERLINK("#내역서!A54","A0005 →")</f>
        <v>A0005 →</v>
      </c>
      <c r="CC30" s="10" t="s">
        <v>6</v>
      </c>
    </row>
    <row r="31" spans="1:81" ht="18.399999999999999" customHeight="1" x14ac:dyDescent="0.15">
      <c r="A31" s="9" t="s">
        <v>122</v>
      </c>
      <c r="B31" s="10" t="s">
        <v>6</v>
      </c>
      <c r="C31" s="10"/>
      <c r="D31" s="10" t="s">
        <v>6</v>
      </c>
      <c r="E31" s="11"/>
      <c r="F31" s="11"/>
      <c r="G31" s="8"/>
      <c r="H31" s="11"/>
      <c r="I31" s="8"/>
      <c r="J31" s="11"/>
      <c r="K31" s="8"/>
      <c r="L31" s="11"/>
      <c r="M31" s="12"/>
      <c r="N31" t="s">
        <v>6</v>
      </c>
      <c r="P31" t="s">
        <v>123</v>
      </c>
      <c r="Q31" t="s">
        <v>6</v>
      </c>
      <c r="R31" t="s">
        <v>6</v>
      </c>
      <c r="CC31" s="10" t="s">
        <v>6</v>
      </c>
    </row>
    <row r="32" spans="1:81" ht="18.399999999999999" customHeight="1" x14ac:dyDescent="0.15">
      <c r="A32" s="9" t="s">
        <v>6</v>
      </c>
      <c r="B32" s="10" t="s">
        <v>6</v>
      </c>
      <c r="C32" s="10"/>
      <c r="D32" s="10" t="s">
        <v>6</v>
      </c>
      <c r="E32" s="11"/>
      <c r="F32" s="11"/>
      <c r="G32" s="8"/>
      <c r="H32" s="11"/>
      <c r="I32" s="8"/>
      <c r="J32" s="11"/>
      <c r="K32" s="8"/>
      <c r="L32" s="11"/>
      <c r="M32" s="12"/>
      <c r="N32" t="s">
        <v>6</v>
      </c>
      <c r="P32" t="s">
        <v>124</v>
      </c>
      <c r="Q32" t="s">
        <v>125</v>
      </c>
      <c r="R32" t="s">
        <v>6</v>
      </c>
      <c r="CC32" s="10" t="s">
        <v>6</v>
      </c>
    </row>
    <row r="33" spans="1:100" ht="18.399999999999999" customHeight="1" x14ac:dyDescent="0.15">
      <c r="A33" s="9" t="s">
        <v>24</v>
      </c>
      <c r="B33" s="10" t="s">
        <v>6</v>
      </c>
      <c r="C33" s="11">
        <v>1</v>
      </c>
      <c r="D33" s="10" t="s">
        <v>22</v>
      </c>
      <c r="E33" s="8"/>
      <c r="F33" s="11"/>
      <c r="G33" s="8"/>
      <c r="H33" s="11"/>
      <c r="I33" s="8"/>
      <c r="J33" s="11"/>
      <c r="K33" s="8"/>
      <c r="L33" s="11"/>
      <c r="M33" s="12"/>
      <c r="N33" t="s">
        <v>6</v>
      </c>
      <c r="O33" t="s">
        <v>26</v>
      </c>
      <c r="CV33" s="10" t="s">
        <v>6</v>
      </c>
    </row>
    <row r="34" spans="1:100" ht="18.399999999999999" customHeight="1" x14ac:dyDescent="0.15">
      <c r="A34" s="9" t="s">
        <v>126</v>
      </c>
      <c r="B34" s="10" t="s">
        <v>6</v>
      </c>
      <c r="C34" s="10"/>
      <c r="D34" s="10" t="s">
        <v>6</v>
      </c>
      <c r="E34" s="11"/>
      <c r="F34" s="11"/>
      <c r="G34" s="8"/>
      <c r="H34" s="11"/>
      <c r="I34" s="8"/>
      <c r="J34" s="11"/>
      <c r="K34" s="8"/>
      <c r="L34" s="11"/>
      <c r="M34" s="12"/>
      <c r="N34" t="s">
        <v>6</v>
      </c>
      <c r="P34" t="s">
        <v>25</v>
      </c>
      <c r="Q34" t="s">
        <v>6</v>
      </c>
      <c r="R34" t="s">
        <v>6</v>
      </c>
      <c r="CC34" s="10" t="s">
        <v>6</v>
      </c>
    </row>
    <row r="35" spans="1:100" ht="18.399999999999999" customHeight="1" x14ac:dyDescent="0.15">
      <c r="A35" s="9" t="s">
        <v>127</v>
      </c>
      <c r="B35" s="10" t="s">
        <v>128</v>
      </c>
      <c r="C35" s="11">
        <v>1257</v>
      </c>
      <c r="D35" s="10" t="s">
        <v>129</v>
      </c>
      <c r="E35" s="11"/>
      <c r="F35" s="11"/>
      <c r="G35" s="11"/>
      <c r="H35" s="11"/>
      <c r="I35" s="11"/>
      <c r="J35" s="11"/>
      <c r="K35" s="11"/>
      <c r="L35" s="11"/>
      <c r="M35" s="12"/>
      <c r="N35" t="s">
        <v>6</v>
      </c>
      <c r="P35" t="s">
        <v>28</v>
      </c>
      <c r="Q35" t="s">
        <v>6</v>
      </c>
      <c r="R35" t="s">
        <v>130</v>
      </c>
      <c r="T35" t="s">
        <v>131</v>
      </c>
      <c r="BJ35" s="13" t="str">
        <f>HYPERLINK("#일위대가목록!A7","KMA2-1-25 →")</f>
        <v>KMA2-1-25 →</v>
      </c>
      <c r="CC35" s="10" t="s">
        <v>6</v>
      </c>
    </row>
    <row r="36" spans="1:100" ht="18.399999999999999" customHeight="1" x14ac:dyDescent="0.15">
      <c r="A36" s="9" t="s">
        <v>132</v>
      </c>
      <c r="B36" s="10" t="s">
        <v>6</v>
      </c>
      <c r="C36" s="10"/>
      <c r="D36" s="10" t="s">
        <v>6</v>
      </c>
      <c r="E36" s="11"/>
      <c r="F36" s="11"/>
      <c r="G36" s="8"/>
      <c r="H36" s="11"/>
      <c r="I36" s="8"/>
      <c r="J36" s="11"/>
      <c r="K36" s="8"/>
      <c r="L36" s="11"/>
      <c r="M36" s="12"/>
      <c r="N36" t="s">
        <v>6</v>
      </c>
      <c r="P36" t="s">
        <v>31</v>
      </c>
      <c r="Q36" t="s">
        <v>6</v>
      </c>
      <c r="R36" t="s">
        <v>6</v>
      </c>
      <c r="CC36" s="10" t="s">
        <v>6</v>
      </c>
    </row>
    <row r="37" spans="1:100" ht="18.399999999999999" customHeight="1" x14ac:dyDescent="0.15">
      <c r="A37" s="9" t="s">
        <v>133</v>
      </c>
      <c r="B37" s="10" t="s">
        <v>134</v>
      </c>
      <c r="C37" s="11">
        <v>76</v>
      </c>
      <c r="D37" s="10" t="s">
        <v>135</v>
      </c>
      <c r="E37" s="11"/>
      <c r="F37" s="11"/>
      <c r="G37" s="11"/>
      <c r="H37" s="11"/>
      <c r="I37" s="11"/>
      <c r="J37" s="11"/>
      <c r="K37" s="11"/>
      <c r="L37" s="11"/>
      <c r="M37" s="12"/>
      <c r="N37" t="s">
        <v>6</v>
      </c>
      <c r="P37" t="s">
        <v>34</v>
      </c>
      <c r="Q37" t="s">
        <v>6</v>
      </c>
      <c r="R37" t="s">
        <v>136</v>
      </c>
      <c r="T37" t="s">
        <v>44</v>
      </c>
      <c r="BJ37" s="13" t="str">
        <f>HYPERLINK("#일위대가목록!A3","SHA02100 →")</f>
        <v>SHA02100 →</v>
      </c>
      <c r="CC37" s="10" t="s">
        <v>6</v>
      </c>
    </row>
    <row r="38" spans="1:100" ht="18.399999999999999" customHeight="1" x14ac:dyDescent="0.15">
      <c r="A38" s="9" t="s">
        <v>6</v>
      </c>
      <c r="B38" s="10" t="s">
        <v>6</v>
      </c>
      <c r="C38" s="10"/>
      <c r="D38" s="10" t="s">
        <v>6</v>
      </c>
      <c r="E38" s="11"/>
      <c r="F38" s="11"/>
      <c r="G38" s="8"/>
      <c r="H38" s="11"/>
      <c r="I38" s="8"/>
      <c r="J38" s="11"/>
      <c r="K38" s="8"/>
      <c r="L38" s="11"/>
      <c r="M38" s="12"/>
      <c r="N38" t="s">
        <v>6</v>
      </c>
      <c r="P38" t="s">
        <v>37</v>
      </c>
      <c r="Q38" t="s">
        <v>6</v>
      </c>
      <c r="R38" t="s">
        <v>6</v>
      </c>
      <c r="CC38" s="10" t="s">
        <v>6</v>
      </c>
    </row>
    <row r="39" spans="1:100" ht="18.399999999999999" customHeight="1" x14ac:dyDescent="0.15">
      <c r="A39" s="9" t="s">
        <v>27</v>
      </c>
      <c r="B39" s="10" t="s">
        <v>6</v>
      </c>
      <c r="C39" s="11">
        <v>1</v>
      </c>
      <c r="D39" s="10" t="s">
        <v>22</v>
      </c>
      <c r="E39" s="8"/>
      <c r="F39" s="11"/>
      <c r="G39" s="8"/>
      <c r="H39" s="11"/>
      <c r="I39" s="8"/>
      <c r="J39" s="11"/>
      <c r="K39" s="8"/>
      <c r="L39" s="11"/>
      <c r="M39" s="12"/>
      <c r="N39" t="s">
        <v>6</v>
      </c>
      <c r="O39" t="s">
        <v>29</v>
      </c>
      <c r="CV39" s="10" t="s">
        <v>6</v>
      </c>
    </row>
    <row r="40" spans="1:100" ht="18.399999999999999" customHeight="1" x14ac:dyDescent="0.15">
      <c r="A40" s="9" t="s">
        <v>137</v>
      </c>
      <c r="B40" s="10" t="s">
        <v>6</v>
      </c>
      <c r="C40" s="10"/>
      <c r="D40" s="10" t="s">
        <v>6</v>
      </c>
      <c r="E40" s="11"/>
      <c r="F40" s="11"/>
      <c r="G40" s="8"/>
      <c r="H40" s="11"/>
      <c r="I40" s="8"/>
      <c r="J40" s="11"/>
      <c r="K40" s="8"/>
      <c r="L40" s="11"/>
      <c r="M40" s="12"/>
      <c r="N40" t="s">
        <v>6</v>
      </c>
      <c r="P40" t="s">
        <v>25</v>
      </c>
      <c r="Q40" t="s">
        <v>6</v>
      </c>
      <c r="R40" t="s">
        <v>6</v>
      </c>
      <c r="CC40" s="10" t="s">
        <v>6</v>
      </c>
    </row>
    <row r="41" spans="1:100" ht="18.399999999999999" customHeight="1" x14ac:dyDescent="0.15">
      <c r="A41" s="9" t="s">
        <v>138</v>
      </c>
      <c r="B41" s="10" t="s">
        <v>139</v>
      </c>
      <c r="C41" s="11">
        <v>38</v>
      </c>
      <c r="D41" s="10" t="s">
        <v>135</v>
      </c>
      <c r="E41" s="11"/>
      <c r="F41" s="11"/>
      <c r="G41" s="11"/>
      <c r="H41" s="11"/>
      <c r="I41" s="11"/>
      <c r="J41" s="11"/>
      <c r="K41" s="11"/>
      <c r="L41" s="11"/>
      <c r="M41" s="12"/>
      <c r="N41" t="s">
        <v>6</v>
      </c>
      <c r="P41" t="s">
        <v>28</v>
      </c>
      <c r="Q41" t="s">
        <v>6</v>
      </c>
      <c r="R41" t="s">
        <v>140</v>
      </c>
      <c r="T41" t="s">
        <v>131</v>
      </c>
      <c r="BJ41" s="13" t="str">
        <f>HYPERLINK("#일위대가목록!A8","KC1-3-1 →")</f>
        <v>KC1-3-1 →</v>
      </c>
      <c r="CC41" s="10" t="s">
        <v>6</v>
      </c>
    </row>
    <row r="42" spans="1:100" ht="18.399999999999999" customHeight="1" x14ac:dyDescent="0.15">
      <c r="A42" s="9" t="s">
        <v>141</v>
      </c>
      <c r="B42" s="10" t="s">
        <v>142</v>
      </c>
      <c r="C42" s="11">
        <v>1157</v>
      </c>
      <c r="D42" s="10" t="s">
        <v>129</v>
      </c>
      <c r="E42" s="11"/>
      <c r="F42" s="11"/>
      <c r="G42" s="11"/>
      <c r="H42" s="11"/>
      <c r="I42" s="11"/>
      <c r="J42" s="11"/>
      <c r="K42" s="11"/>
      <c r="L42" s="11"/>
      <c r="M42" s="12"/>
      <c r="N42" t="s">
        <v>6</v>
      </c>
      <c r="P42" t="s">
        <v>31</v>
      </c>
      <c r="Q42" t="s">
        <v>6</v>
      </c>
      <c r="R42" t="s">
        <v>143</v>
      </c>
      <c r="T42" t="s">
        <v>131</v>
      </c>
      <c r="BJ42" s="13" t="str">
        <f>HYPERLINK("#일위대가목록!A9","KMA2-1-26 →")</f>
        <v>KMA2-1-26 →</v>
      </c>
      <c r="CC42" s="10" t="s">
        <v>6</v>
      </c>
    </row>
    <row r="43" spans="1:100" ht="18.399999999999999" customHeight="1" x14ac:dyDescent="0.15">
      <c r="A43" s="9" t="s">
        <v>144</v>
      </c>
      <c r="B43" s="10" t="s">
        <v>145</v>
      </c>
      <c r="C43" s="11">
        <v>100</v>
      </c>
      <c r="D43" s="10" t="s">
        <v>129</v>
      </c>
      <c r="E43" s="11"/>
      <c r="F43" s="11"/>
      <c r="G43" s="11"/>
      <c r="H43" s="11"/>
      <c r="I43" s="11"/>
      <c r="J43" s="11"/>
      <c r="K43" s="11"/>
      <c r="L43" s="11"/>
      <c r="M43" s="12"/>
      <c r="N43" t="s">
        <v>6</v>
      </c>
      <c r="P43" t="s">
        <v>34</v>
      </c>
      <c r="Q43" t="s">
        <v>6</v>
      </c>
      <c r="R43" t="s">
        <v>146</v>
      </c>
      <c r="T43" t="s">
        <v>131</v>
      </c>
      <c r="BJ43" s="13" t="str">
        <f>HYPERLINK("#일위대가목록!A10","KMA2-1-26D →")</f>
        <v>KMA2-1-26D →</v>
      </c>
      <c r="CC43" s="10" t="s">
        <v>6</v>
      </c>
    </row>
    <row r="44" spans="1:100" ht="18.399999999999999" customHeight="1" x14ac:dyDescent="0.15">
      <c r="A44" s="9" t="s">
        <v>6</v>
      </c>
      <c r="B44" s="10" t="s">
        <v>6</v>
      </c>
      <c r="C44" s="10"/>
      <c r="D44" s="10" t="s">
        <v>6</v>
      </c>
      <c r="E44" s="11"/>
      <c r="F44" s="11"/>
      <c r="G44" s="8"/>
      <c r="H44" s="11"/>
      <c r="I44" s="8"/>
      <c r="J44" s="11"/>
      <c r="K44" s="8"/>
      <c r="L44" s="11"/>
      <c r="M44" s="12"/>
      <c r="N44" t="s">
        <v>6</v>
      </c>
      <c r="P44" t="s">
        <v>37</v>
      </c>
      <c r="Q44" t="s">
        <v>6</v>
      </c>
      <c r="R44" t="s">
        <v>6</v>
      </c>
      <c r="CC44" s="10" t="s">
        <v>6</v>
      </c>
    </row>
    <row r="45" spans="1:100" ht="18.399999999999999" customHeight="1" x14ac:dyDescent="0.15">
      <c r="A45" s="9" t="s">
        <v>30</v>
      </c>
      <c r="B45" s="10" t="s">
        <v>6</v>
      </c>
      <c r="C45" s="11">
        <v>1</v>
      </c>
      <c r="D45" s="10" t="s">
        <v>22</v>
      </c>
      <c r="E45" s="8"/>
      <c r="F45" s="11"/>
      <c r="G45" s="8"/>
      <c r="H45" s="11"/>
      <c r="I45" s="8"/>
      <c r="J45" s="11"/>
      <c r="K45" s="8"/>
      <c r="L45" s="11"/>
      <c r="M45" s="12"/>
      <c r="N45" t="s">
        <v>6</v>
      </c>
      <c r="O45" t="s">
        <v>32</v>
      </c>
      <c r="CV45" s="10" t="s">
        <v>6</v>
      </c>
    </row>
    <row r="46" spans="1:100" ht="18.399999999999999" customHeight="1" x14ac:dyDescent="0.15">
      <c r="A46" s="9" t="s">
        <v>147</v>
      </c>
      <c r="B46" s="10" t="s">
        <v>148</v>
      </c>
      <c r="C46" s="11">
        <v>1</v>
      </c>
      <c r="D46" s="10" t="s">
        <v>22</v>
      </c>
      <c r="E46" s="11"/>
      <c r="F46" s="11"/>
      <c r="G46" s="11"/>
      <c r="H46" s="11"/>
      <c r="I46" s="11"/>
      <c r="J46" s="11"/>
      <c r="K46" s="11"/>
      <c r="L46" s="11"/>
      <c r="M46" s="12"/>
      <c r="N46" t="s">
        <v>6</v>
      </c>
      <c r="P46" t="s">
        <v>25</v>
      </c>
      <c r="Q46" t="s">
        <v>6</v>
      </c>
      <c r="R46" t="s">
        <v>149</v>
      </c>
      <c r="T46" t="s">
        <v>44</v>
      </c>
      <c r="BJ46" s="13" t="str">
        <f>HYPERLINK("#일위대가목록!A4","SHF01400 →")</f>
        <v>SHF01400 →</v>
      </c>
      <c r="CC46" s="10" t="s">
        <v>6</v>
      </c>
    </row>
    <row r="47" spans="1:100" ht="18.399999999999999" customHeight="1" x14ac:dyDescent="0.15">
      <c r="A47" s="9" t="s">
        <v>150</v>
      </c>
      <c r="B47" s="10" t="s">
        <v>6</v>
      </c>
      <c r="C47" s="11">
        <v>1</v>
      </c>
      <c r="D47" s="10" t="s">
        <v>22</v>
      </c>
      <c r="E47" s="11"/>
      <c r="F47" s="11"/>
      <c r="G47" s="11"/>
      <c r="H47" s="11"/>
      <c r="I47" s="11"/>
      <c r="J47" s="11"/>
      <c r="K47" s="11"/>
      <c r="L47" s="11"/>
      <c r="M47" s="12"/>
      <c r="N47" t="s">
        <v>6</v>
      </c>
      <c r="P47" t="s">
        <v>28</v>
      </c>
      <c r="Q47" t="s">
        <v>6</v>
      </c>
      <c r="R47" t="s">
        <v>151</v>
      </c>
      <c r="T47" t="s">
        <v>44</v>
      </c>
      <c r="BJ47" s="13" t="str">
        <f>HYPERLINK("#일위대가목록!A5","SHF05050 →")</f>
        <v>SHF05050 →</v>
      </c>
      <c r="CC47" s="10" t="s">
        <v>6</v>
      </c>
    </row>
    <row r="48" spans="1:100" ht="18.399999999999999" customHeight="1" x14ac:dyDescent="0.15">
      <c r="A48" s="9" t="s">
        <v>152</v>
      </c>
      <c r="B48" s="10" t="s">
        <v>6</v>
      </c>
      <c r="C48" s="11">
        <v>1197</v>
      </c>
      <c r="D48" s="10" t="s">
        <v>129</v>
      </c>
      <c r="E48" s="11"/>
      <c r="F48" s="11"/>
      <c r="G48" s="11"/>
      <c r="H48" s="11"/>
      <c r="I48" s="11"/>
      <c r="J48" s="11"/>
      <c r="K48" s="11"/>
      <c r="L48" s="11"/>
      <c r="M48" s="12"/>
      <c r="N48" t="s">
        <v>6</v>
      </c>
      <c r="P48" t="s">
        <v>31</v>
      </c>
      <c r="Q48" t="s">
        <v>6</v>
      </c>
      <c r="R48" t="s">
        <v>153</v>
      </c>
      <c r="T48" t="s">
        <v>44</v>
      </c>
      <c r="BJ48" s="13" t="str">
        <f>HYPERLINK("#일위대가목록!A6","SHF01560 →")</f>
        <v>SHF01560 →</v>
      </c>
      <c r="CC48" s="10" t="s">
        <v>6</v>
      </c>
    </row>
    <row r="49" spans="1:100" ht="18.399999999999999" customHeight="1" x14ac:dyDescent="0.15">
      <c r="A49" s="9" t="s">
        <v>6</v>
      </c>
      <c r="B49" s="10" t="s">
        <v>6</v>
      </c>
      <c r="C49" s="10"/>
      <c r="D49" s="10" t="s">
        <v>6</v>
      </c>
      <c r="E49" s="11"/>
      <c r="F49" s="11"/>
      <c r="G49" s="8"/>
      <c r="H49" s="11"/>
      <c r="I49" s="8"/>
      <c r="J49" s="11"/>
      <c r="K49" s="8"/>
      <c r="L49" s="11"/>
      <c r="M49" s="12"/>
      <c r="N49" t="s">
        <v>6</v>
      </c>
      <c r="P49" t="s">
        <v>34</v>
      </c>
      <c r="Q49" t="s">
        <v>6</v>
      </c>
      <c r="R49" t="s">
        <v>6</v>
      </c>
      <c r="CC49" s="10" t="s">
        <v>6</v>
      </c>
    </row>
    <row r="50" spans="1:100" ht="18.399999999999999" customHeight="1" x14ac:dyDescent="0.15">
      <c r="A50" s="9" t="s">
        <v>33</v>
      </c>
      <c r="B50" s="10" t="s">
        <v>6</v>
      </c>
      <c r="C50" s="11">
        <v>1</v>
      </c>
      <c r="D50" s="10" t="s">
        <v>22</v>
      </c>
      <c r="E50" s="8"/>
      <c r="F50" s="11"/>
      <c r="G50" s="8"/>
      <c r="H50" s="11"/>
      <c r="I50" s="8"/>
      <c r="J50" s="11"/>
      <c r="K50" s="8"/>
      <c r="L50" s="11"/>
      <c r="M50" s="12"/>
      <c r="N50" t="s">
        <v>6</v>
      </c>
      <c r="O50" t="s">
        <v>35</v>
      </c>
      <c r="CV50" s="10" t="s">
        <v>6</v>
      </c>
    </row>
    <row r="51" spans="1:100" ht="18.399999999999999" customHeight="1" x14ac:dyDescent="0.15">
      <c r="A51" s="9" t="s">
        <v>154</v>
      </c>
      <c r="B51" s="10" t="s">
        <v>155</v>
      </c>
      <c r="C51" s="11">
        <v>45</v>
      </c>
      <c r="D51" s="10" t="s">
        <v>135</v>
      </c>
      <c r="E51" s="11"/>
      <c r="F51" s="11"/>
      <c r="G51" s="11"/>
      <c r="H51" s="11"/>
      <c r="I51" s="11"/>
      <c r="J51" s="11"/>
      <c r="K51" s="11"/>
      <c r="L51" s="11"/>
      <c r="M51" s="12"/>
      <c r="N51" t="s">
        <v>6</v>
      </c>
      <c r="P51" t="s">
        <v>25</v>
      </c>
      <c r="Q51" t="s">
        <v>6</v>
      </c>
      <c r="R51" t="s">
        <v>156</v>
      </c>
      <c r="BJ51" s="13" t="str">
        <f>HYPERLINK("#자재조서!A5","M0723043 →")</f>
        <v>M0723043 →</v>
      </c>
      <c r="CC51" s="10" t="s">
        <v>6</v>
      </c>
    </row>
    <row r="52" spans="1:100" ht="18.399999999999999" customHeight="1" x14ac:dyDescent="0.15">
      <c r="A52" s="9" t="s">
        <v>157</v>
      </c>
      <c r="B52" s="10" t="s">
        <v>158</v>
      </c>
      <c r="C52" s="11">
        <v>51</v>
      </c>
      <c r="D52" s="10" t="s">
        <v>135</v>
      </c>
      <c r="E52" s="11"/>
      <c r="F52" s="11"/>
      <c r="G52" s="11"/>
      <c r="H52" s="11"/>
      <c r="I52" s="11"/>
      <c r="J52" s="11"/>
      <c r="K52" s="11"/>
      <c r="L52" s="11"/>
      <c r="M52" s="12"/>
      <c r="N52" t="s">
        <v>6</v>
      </c>
      <c r="P52" t="s">
        <v>28</v>
      </c>
      <c r="Q52" t="s">
        <v>6</v>
      </c>
      <c r="R52" t="s">
        <v>159</v>
      </c>
      <c r="BJ52" s="13" t="str">
        <f>HYPERLINK("#자재조서!A4","M0717073 →")</f>
        <v>M0717073 →</v>
      </c>
      <c r="CC52" s="10" t="s">
        <v>6</v>
      </c>
    </row>
    <row r="53" spans="1:100" ht="18.399999999999999" customHeight="1" x14ac:dyDescent="0.15">
      <c r="A53" s="9" t="s">
        <v>6</v>
      </c>
      <c r="B53" s="10" t="s">
        <v>6</v>
      </c>
      <c r="C53" s="10"/>
      <c r="D53" s="10" t="s">
        <v>6</v>
      </c>
      <c r="E53" s="11"/>
      <c r="F53" s="11"/>
      <c r="G53" s="8"/>
      <c r="H53" s="11"/>
      <c r="I53" s="8"/>
      <c r="J53" s="11"/>
      <c r="K53" s="8"/>
      <c r="L53" s="11"/>
      <c r="M53" s="12"/>
      <c r="N53" t="s">
        <v>6</v>
      </c>
      <c r="P53" t="s">
        <v>31</v>
      </c>
      <c r="Q53" t="s">
        <v>125</v>
      </c>
      <c r="R53" t="s">
        <v>6</v>
      </c>
      <c r="CC53" s="10" t="s">
        <v>6</v>
      </c>
    </row>
    <row r="54" spans="1:100" ht="18.399999999999999" customHeight="1" x14ac:dyDescent="0.15">
      <c r="A54" s="9" t="s">
        <v>119</v>
      </c>
      <c r="B54" s="10" t="s">
        <v>6</v>
      </c>
      <c r="C54" s="11">
        <v>1</v>
      </c>
      <c r="D54" s="10" t="s">
        <v>22</v>
      </c>
      <c r="E54" s="8"/>
      <c r="F54" s="11"/>
      <c r="G54" s="8"/>
      <c r="H54" s="11"/>
      <c r="I54" s="8"/>
      <c r="J54" s="11"/>
      <c r="K54" s="8"/>
      <c r="L54" s="11"/>
      <c r="M54" s="12"/>
      <c r="N54" t="s">
        <v>6</v>
      </c>
      <c r="O54" t="s">
        <v>121</v>
      </c>
      <c r="CV54" s="10" t="s">
        <v>6</v>
      </c>
    </row>
    <row r="55" spans="1:100" ht="18.399999999999999" customHeight="1" x14ac:dyDescent="0.15">
      <c r="A55" s="9" t="s">
        <v>160</v>
      </c>
      <c r="B55" s="10" t="s">
        <v>6</v>
      </c>
      <c r="C55" s="10"/>
      <c r="D55" s="10" t="s">
        <v>6</v>
      </c>
      <c r="E55" s="11"/>
      <c r="F55" s="11"/>
      <c r="G55" s="8"/>
      <c r="H55" s="11"/>
      <c r="I55" s="8"/>
      <c r="J55" s="11"/>
      <c r="K55" s="8"/>
      <c r="L55" s="11"/>
      <c r="M55" s="12"/>
      <c r="N55" t="s">
        <v>6</v>
      </c>
      <c r="P55" t="s">
        <v>25</v>
      </c>
      <c r="Q55" t="s">
        <v>6</v>
      </c>
      <c r="R55" t="s">
        <v>6</v>
      </c>
      <c r="CC55" s="10" t="s">
        <v>6</v>
      </c>
    </row>
    <row r="56" spans="1:100" ht="18.399999999999999" customHeight="1" x14ac:dyDescent="0.15">
      <c r="A56" s="9" t="s">
        <v>161</v>
      </c>
      <c r="B56" s="10" t="s">
        <v>162</v>
      </c>
      <c r="C56" s="11">
        <v>1197</v>
      </c>
      <c r="D56" s="10" t="s">
        <v>129</v>
      </c>
      <c r="E56" s="11"/>
      <c r="F56" s="11"/>
      <c r="G56" s="11"/>
      <c r="H56" s="11"/>
      <c r="I56" s="11"/>
      <c r="J56" s="11"/>
      <c r="K56" s="11"/>
      <c r="L56" s="11"/>
      <c r="M56" s="12"/>
      <c r="N56" t="s">
        <v>164</v>
      </c>
      <c r="P56" t="s">
        <v>28</v>
      </c>
      <c r="Q56" t="s">
        <v>6</v>
      </c>
      <c r="R56" t="s">
        <v>163</v>
      </c>
      <c r="AA56" s="14" t="s">
        <v>46</v>
      </c>
      <c r="AB56" s="15">
        <f>TRUNC((내역서!H56+내역서!J56+내역서!L56)*(1+0.54/100)+1000,-3)-(내역서!H56+내역서!J56+내역서!L56)</f>
        <v>1000</v>
      </c>
      <c r="AC56" s="14" t="s">
        <v>47</v>
      </c>
      <c r="AD56" s="16">
        <f>$AB56</f>
        <v>1000</v>
      </c>
      <c r="BJ56" s="13" t="str">
        <f>HYPERLINK("#자재조서!A9","M1284010 →")</f>
        <v>M1284010 →</v>
      </c>
      <c r="CC56" s="10" t="s">
        <v>6</v>
      </c>
    </row>
    <row r="57" spans="1:100" ht="18.399999999999999" customHeight="1" x14ac:dyDescent="0.15">
      <c r="A57" s="9" t="s">
        <v>165</v>
      </c>
      <c r="B57" s="10" t="s">
        <v>166</v>
      </c>
      <c r="C57" s="10">
        <v>0.54</v>
      </c>
      <c r="D57" s="10" t="s">
        <v>42</v>
      </c>
      <c r="E57" s="11"/>
      <c r="F57" s="11"/>
      <c r="G57" s="8"/>
      <c r="H57" s="11"/>
      <c r="I57" s="8"/>
      <c r="J57" s="11"/>
      <c r="K57" s="8"/>
      <c r="L57" s="11"/>
      <c r="M57" s="12"/>
      <c r="N57" t="s">
        <v>6</v>
      </c>
      <c r="P57" t="s">
        <v>31</v>
      </c>
      <c r="Q57" t="s">
        <v>6</v>
      </c>
      <c r="R57" t="s">
        <v>44</v>
      </c>
      <c r="X57" t="s">
        <v>167</v>
      </c>
      <c r="CC57" s="10" t="s">
        <v>6</v>
      </c>
    </row>
    <row r="58" spans="1:100" ht="18.399999999999999" customHeight="1" x14ac:dyDescent="0.15">
      <c r="A58" s="9" t="s">
        <v>168</v>
      </c>
      <c r="B58" s="10" t="s">
        <v>6</v>
      </c>
      <c r="C58" s="10"/>
      <c r="D58" s="10" t="s">
        <v>6</v>
      </c>
      <c r="E58" s="11"/>
      <c r="F58" s="11"/>
      <c r="G58" s="8"/>
      <c r="H58" s="11"/>
      <c r="I58" s="8"/>
      <c r="J58" s="11"/>
      <c r="K58" s="8"/>
      <c r="L58" s="11"/>
      <c r="M58" s="12"/>
      <c r="N58" t="s">
        <v>6</v>
      </c>
      <c r="P58" t="s">
        <v>34</v>
      </c>
      <c r="Q58" t="s">
        <v>6</v>
      </c>
      <c r="R58" t="s">
        <v>6</v>
      </c>
      <c r="CC58" s="10" t="s">
        <v>6</v>
      </c>
    </row>
    <row r="59" spans="1:100" ht="18.399999999999999" customHeight="1" x14ac:dyDescent="0.15">
      <c r="A59" s="9" t="s">
        <v>169</v>
      </c>
      <c r="B59" s="10" t="s">
        <v>170</v>
      </c>
      <c r="C59" s="11">
        <v>75</v>
      </c>
      <c r="D59" s="10" t="s">
        <v>171</v>
      </c>
      <c r="E59" s="11"/>
      <c r="F59" s="11"/>
      <c r="G59" s="11"/>
      <c r="H59" s="11"/>
      <c r="I59" s="11"/>
      <c r="J59" s="11"/>
      <c r="K59" s="11"/>
      <c r="L59" s="11"/>
      <c r="M59" s="12"/>
      <c r="N59" t="s">
        <v>6</v>
      </c>
      <c r="P59" t="s">
        <v>37</v>
      </c>
      <c r="Q59" t="s">
        <v>6</v>
      </c>
      <c r="R59" t="s">
        <v>172</v>
      </c>
      <c r="BJ59" s="13" t="str">
        <f>HYPERLINK("#자재조서!A7","M1221021 →")</f>
        <v>M1221021 →</v>
      </c>
      <c r="CC59" s="10" t="s">
        <v>6</v>
      </c>
    </row>
    <row r="60" spans="1:100" ht="18.399999999999999" customHeight="1" x14ac:dyDescent="0.15">
      <c r="A60" s="9" t="s">
        <v>173</v>
      </c>
      <c r="B60" s="10" t="s">
        <v>174</v>
      </c>
      <c r="C60" s="11">
        <v>1073</v>
      </c>
      <c r="D60" s="10" t="s">
        <v>171</v>
      </c>
      <c r="E60" s="11"/>
      <c r="F60" s="11"/>
      <c r="G60" s="11"/>
      <c r="H60" s="11"/>
      <c r="I60" s="11"/>
      <c r="J60" s="11"/>
      <c r="K60" s="11"/>
      <c r="L60" s="11"/>
      <c r="M60" s="12"/>
      <c r="N60" t="s">
        <v>6</v>
      </c>
      <c r="P60" t="s">
        <v>43</v>
      </c>
      <c r="Q60" t="s">
        <v>6</v>
      </c>
      <c r="R60" t="s">
        <v>175</v>
      </c>
      <c r="AA60" s="14" t="s">
        <v>46</v>
      </c>
      <c r="AB60" s="15">
        <f>TRUNC(((내역서!H59+내역서!J59+내역서!L59)+(내역서!H60+내역서!J60+내역서!L60))*(1+0.54/100)+1000,-3)-((내역서!H59+내역서!J59+내역서!L59)+(내역서!H60+내역서!J60+내역서!L60))</f>
        <v>1000</v>
      </c>
      <c r="AC60" s="14" t="s">
        <v>47</v>
      </c>
      <c r="AD60" s="16">
        <f>$AB60</f>
        <v>1000</v>
      </c>
      <c r="BJ60" s="13" t="str">
        <f>HYPERLINK("#자재조서!A8","M1221024 →")</f>
        <v>M1221024 →</v>
      </c>
      <c r="CC60" s="10" t="s">
        <v>6</v>
      </c>
    </row>
    <row r="61" spans="1:100" ht="18.399999999999999" customHeight="1" x14ac:dyDescent="0.15">
      <c r="A61" s="9" t="s">
        <v>165</v>
      </c>
      <c r="B61" s="10" t="s">
        <v>166</v>
      </c>
      <c r="C61" s="10">
        <v>0.54</v>
      </c>
      <c r="D61" s="10" t="s">
        <v>42</v>
      </c>
      <c r="E61" s="11"/>
      <c r="F61" s="11"/>
      <c r="G61" s="8"/>
      <c r="H61" s="11"/>
      <c r="I61" s="8"/>
      <c r="J61" s="11"/>
      <c r="K61" s="8"/>
      <c r="L61" s="11"/>
      <c r="M61" s="12"/>
      <c r="N61" t="s">
        <v>6</v>
      </c>
      <c r="P61" t="s">
        <v>50</v>
      </c>
      <c r="Q61" t="s">
        <v>6</v>
      </c>
      <c r="R61" t="s">
        <v>44</v>
      </c>
      <c r="X61" t="s">
        <v>176</v>
      </c>
      <c r="CC61" s="10" t="s">
        <v>6</v>
      </c>
    </row>
    <row r="62" spans="1:100" ht="18.399999999999999" customHeight="1" x14ac:dyDescent="0.15">
      <c r="A62" s="9" t="s">
        <v>6</v>
      </c>
      <c r="B62" s="10" t="s">
        <v>6</v>
      </c>
      <c r="C62" s="10"/>
      <c r="D62" s="10" t="s">
        <v>6</v>
      </c>
      <c r="E62" s="11"/>
      <c r="F62" s="11"/>
      <c r="G62" s="8"/>
      <c r="H62" s="11"/>
      <c r="I62" s="8"/>
      <c r="J62" s="11"/>
      <c r="K62" s="8"/>
      <c r="L62" s="11"/>
      <c r="M62" s="12"/>
      <c r="N62" t="s">
        <v>6</v>
      </c>
      <c r="P62" t="s">
        <v>53</v>
      </c>
      <c r="Q62" t="s">
        <v>6</v>
      </c>
      <c r="R62" t="s">
        <v>6</v>
      </c>
      <c r="CC62" s="10" t="s">
        <v>6</v>
      </c>
    </row>
    <row r="63" spans="1:100" ht="18.399999999999999" customHeight="1" thickBot="1" x14ac:dyDescent="0.2">
      <c r="A63" s="18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2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2026-09-10T00:12:32Z</dcterms:created>
  <dcterms:modified xsi:type="dcterms:W3CDTF">2026-09-10T00:16:02Z</dcterms:modified>
</cp:coreProperties>
</file>