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backupFile="1" codeName="ThisWorkbook" defaultThemeVersion="124226"/>
  <bookViews>
    <workbookView showHorizontalScroll="0" showVerticalScroll="0" xWindow="-15" yWindow="-15" windowWidth="9570" windowHeight="12120"/>
  </bookViews>
  <sheets>
    <sheet name="토지의 세목조서" sheetId="26" r:id="rId1"/>
    <sheet name="용지조서(11)" sheetId="13" state="hidden" r:id="rId2"/>
    <sheet name="용지조서(12)" sheetId="14" state="hidden" r:id="rId3"/>
    <sheet name="용지조서(13)" sheetId="15" state="hidden" r:id="rId4"/>
    <sheet name="용지조서(14)" sheetId="16" state="hidden" r:id="rId5"/>
    <sheet name="용지조서(15)" sheetId="17" state="hidden" r:id="rId6"/>
    <sheet name="용지조서(16)" sheetId="18" state="hidden" r:id="rId7"/>
    <sheet name="용지조서(17)" sheetId="19" state="hidden" r:id="rId8"/>
    <sheet name="용지조서(18)" sheetId="20" state="hidden" r:id="rId9"/>
    <sheet name="용지조서(19)" sheetId="21" state="hidden" r:id="rId10"/>
    <sheet name="용지조서(20)" sheetId="22" state="hidden" r:id="rId11"/>
  </sheets>
  <externalReferences>
    <externalReference r:id="rId12"/>
    <externalReference r:id="rId13"/>
  </externalReferences>
  <definedNames>
    <definedName name="_xlnm.Print_Area" localSheetId="0">'토지의 세목조서'!$A$1:$M$90</definedName>
    <definedName name="_xlnm.Print_Area">#REF!</definedName>
    <definedName name="_xlnm.Print_Titles" localSheetId="1">'용지조서(11)'!$1:$7</definedName>
    <definedName name="_xlnm.Print_Titles" localSheetId="2">'용지조서(12)'!$1:$7</definedName>
    <definedName name="_xlnm.Print_Titles" localSheetId="3">'용지조서(13)'!$1:$7</definedName>
    <definedName name="_xlnm.Print_Titles" localSheetId="4">'용지조서(14)'!$1:$7</definedName>
    <definedName name="_xlnm.Print_Titles" localSheetId="5">'용지조서(15)'!$1:$7</definedName>
    <definedName name="_xlnm.Print_Titles" localSheetId="6">'용지조서(16)'!$1:$7</definedName>
    <definedName name="_xlnm.Print_Titles" localSheetId="7">'용지조서(17)'!$1:$7</definedName>
    <definedName name="_xlnm.Print_Titles" localSheetId="8">'용지조서(18)'!$1:$7</definedName>
    <definedName name="_xlnm.Print_Titles" localSheetId="9">'용지조서(19)'!$1:$7</definedName>
    <definedName name="_xlnm.Print_Titles" localSheetId="10">'용지조서(20)'!$1:$7</definedName>
    <definedName name="_xlnm.Print_Titles" localSheetId="0">'토지의 세목조서'!$1:$4</definedName>
    <definedName name="_xlnm.Print_Titles">[1]Sheet1!$A$1:$IV$4</definedName>
    <definedName name="수량">#REF!</definedName>
    <definedName name="ㅜ16">'[2]몰탈 자재 집계표'!#REF!</definedName>
  </definedNames>
  <calcPr calcId="125725"/>
</workbook>
</file>

<file path=xl/calcChain.xml><?xml version="1.0" encoding="utf-8"?>
<calcChain xmlns="http://schemas.openxmlformats.org/spreadsheetml/2006/main">
  <c r="E90" i="26"/>
  <c r="F90"/>
  <c r="A6" l="1"/>
  <c r="A7" s="1"/>
  <c r="A8" s="1"/>
  <c r="A9" s="1"/>
  <c r="A10" s="1"/>
  <c r="A11" s="1"/>
  <c r="A12" s="1"/>
  <c r="A13" s="1"/>
  <c r="A14" s="1"/>
  <c r="A15" s="1"/>
  <c r="A16" s="1"/>
  <c r="A17" s="1"/>
  <c r="A19" s="1"/>
  <c r="A21" l="1"/>
  <c r="A22" s="1"/>
  <c r="A23" s="1"/>
  <c r="A25" s="1"/>
  <c r="A26" s="1"/>
  <c r="A28" s="1"/>
  <c r="A30" l="1"/>
  <c r="A32" s="1"/>
  <c r="A33" s="1"/>
  <c r="A34" s="1"/>
  <c r="A38" s="1"/>
  <c r="A39" s="1"/>
  <c r="A40" s="1"/>
  <c r="A44" s="1"/>
  <c r="A45" s="1"/>
  <c r="A46" s="1"/>
  <c r="A47" s="1"/>
  <c r="A48" s="1"/>
  <c r="A49" s="1"/>
  <c r="A50" s="1"/>
  <c r="A51" s="1"/>
  <c r="A52" s="1"/>
  <c r="A8" i="22"/>
  <c r="O8"/>
  <c r="Q8"/>
  <c r="X8"/>
  <c r="A9"/>
  <c r="O9"/>
  <c r="Q9"/>
  <c r="X9"/>
  <c r="A10"/>
  <c r="O10"/>
  <c r="Q10"/>
  <c r="X10"/>
  <c r="A11"/>
  <c r="O11"/>
  <c r="Q11"/>
  <c r="X11"/>
  <c r="R10" s="1"/>
  <c r="U10" s="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O112" s="1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Q132"/>
  <c r="W132" s="1"/>
  <c r="U132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 s="1"/>
  <c r="X153"/>
  <c r="E154"/>
  <c r="X154"/>
  <c r="A155"/>
  <c r="O155"/>
  <c r="O175" s="1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 s="1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T316" s="1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R348" s="1"/>
  <c r="U348" s="1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/>
  <c r="Q363"/>
  <c r="W363" s="1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Q405"/>
  <c r="W405" s="1"/>
  <c r="U405"/>
  <c r="X405"/>
  <c r="E406"/>
  <c r="Q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21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Q69"/>
  <c r="W69" s="1"/>
  <c r="U69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Q174"/>
  <c r="W174"/>
  <c r="U174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20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/>
  <c r="X153"/>
  <c r="E154"/>
  <c r="X154"/>
  <c r="A155"/>
  <c r="O155"/>
  <c r="Q155"/>
  <c r="X155"/>
  <c r="R156" s="1"/>
  <c r="U156" s="1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R189" s="1"/>
  <c r="U189" s="1"/>
  <c r="A190"/>
  <c r="O190"/>
  <c r="Q190"/>
  <c r="X190"/>
  <c r="A191"/>
  <c r="O191"/>
  <c r="Q191"/>
  <c r="X191"/>
  <c r="A192"/>
  <c r="X192"/>
  <c r="A193"/>
  <c r="X193"/>
  <c r="A194"/>
  <c r="X194"/>
  <c r="A195"/>
  <c r="O195"/>
  <c r="U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/>
  <c r="X237"/>
  <c r="E238"/>
  <c r="Q238"/>
  <c r="X238"/>
  <c r="A239"/>
  <c r="O239"/>
  <c r="Q239"/>
  <c r="X239"/>
  <c r="A240"/>
  <c r="O240"/>
  <c r="Q240"/>
  <c r="Q259" s="1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/>
  <c r="Q279"/>
  <c r="W279" s="1"/>
  <c r="X279"/>
  <c r="E280"/>
  <c r="X280"/>
  <c r="A281"/>
  <c r="O281"/>
  <c r="Q281"/>
  <c r="X281"/>
  <c r="A282"/>
  <c r="O282"/>
  <c r="Q282"/>
  <c r="Q301" s="1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19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R43" s="1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T189" s="1"/>
  <c r="A193"/>
  <c r="X193"/>
  <c r="A194"/>
  <c r="X194"/>
  <c r="A195"/>
  <c r="O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Q279"/>
  <c r="W279" s="1"/>
  <c r="X279"/>
  <c r="T274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Q300"/>
  <c r="W300" s="1"/>
  <c r="U300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/>
  <c r="Q342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Q363"/>
  <c r="W363" s="1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Q405"/>
  <c r="W405" s="1"/>
  <c r="U405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/>
  <c r="Q426"/>
  <c r="X426"/>
  <c r="E427"/>
  <c r="X427"/>
  <c r="A8" i="18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/>
  <c r="Q69"/>
  <c r="W69" s="1"/>
  <c r="X69"/>
  <c r="E70"/>
  <c r="X70"/>
  <c r="A71"/>
  <c r="O71"/>
  <c r="Q71"/>
  <c r="X71"/>
  <c r="R72" s="1"/>
  <c r="U72" s="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/>
  <c r="X111"/>
  <c r="E112"/>
  <c r="X112"/>
  <c r="A113"/>
  <c r="O113"/>
  <c r="O133" s="1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Q175" s="1"/>
  <c r="X170"/>
  <c r="A171"/>
  <c r="X171"/>
  <c r="A172"/>
  <c r="X172"/>
  <c r="A173"/>
  <c r="X173"/>
  <c r="A174"/>
  <c r="O174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 s="1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/>
  <c r="Q279"/>
  <c r="W279" s="1"/>
  <c r="X279"/>
  <c r="E280"/>
  <c r="O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R291" s="1"/>
  <c r="U291" s="1"/>
  <c r="A298"/>
  <c r="X298"/>
  <c r="A299"/>
  <c r="X299"/>
  <c r="A300"/>
  <c r="O300"/>
  <c r="U300" s="1"/>
  <c r="Q300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Q363"/>
  <c r="W363" s="1"/>
  <c r="U363"/>
  <c r="X363"/>
  <c r="E364"/>
  <c r="X364"/>
  <c r="A365"/>
  <c r="O365"/>
  <c r="Q365"/>
  <c r="X365"/>
  <c r="A366"/>
  <c r="O366"/>
  <c r="Q366"/>
  <c r="X366"/>
  <c r="R372" s="1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Q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X426"/>
  <c r="E427"/>
  <c r="X427"/>
  <c r="A8" i="17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R80" s="1"/>
  <c r="U80" s="1"/>
  <c r="A89"/>
  <c r="X89"/>
  <c r="A90"/>
  <c r="O90"/>
  <c r="U90" s="1"/>
  <c r="Q90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X426"/>
  <c r="E427"/>
  <c r="X427"/>
  <c r="A8" i="16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Q216"/>
  <c r="W216" s="1"/>
  <c r="U216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 s="1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R260" s="1"/>
  <c r="U260" s="1"/>
  <c r="A279"/>
  <c r="O279"/>
  <c r="U279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R308" s="1"/>
  <c r="U308" s="1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Q342"/>
  <c r="W342"/>
  <c r="U342"/>
  <c r="X342"/>
  <c r="E343"/>
  <c r="X343"/>
  <c r="A344"/>
  <c r="O344"/>
  <c r="Q344"/>
  <c r="X344"/>
  <c r="A345"/>
  <c r="O345"/>
  <c r="Q345"/>
  <c r="X345"/>
  <c r="R356" s="1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 s="1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 s="1"/>
  <c r="Q426"/>
  <c r="W426" s="1"/>
  <c r="X426"/>
  <c r="E427"/>
  <c r="X427"/>
  <c r="A8" i="15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R65" s="1"/>
  <c r="U65" s="1"/>
  <c r="A68"/>
  <c r="X68"/>
  <c r="A69"/>
  <c r="O69"/>
  <c r="U69" s="1"/>
  <c r="Q69"/>
  <c r="W69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U111" s="1"/>
  <c r="Q111"/>
  <c r="W111" s="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 s="1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/>
  <c r="Q237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Q258"/>
  <c r="W258" s="1"/>
  <c r="U258"/>
  <c r="X258"/>
  <c r="E259"/>
  <c r="O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 s="1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T303" s="1"/>
  <c r="W303" s="1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 s="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 s="1"/>
  <c r="X363"/>
  <c r="E364"/>
  <c r="X364"/>
  <c r="A365"/>
  <c r="O365"/>
  <c r="Q365"/>
  <c r="X365"/>
  <c r="R370" s="1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R378" s="1"/>
  <c r="U378" s="1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T365" s="1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T389" s="1"/>
  <c r="W389" s="1"/>
  <c r="A403"/>
  <c r="X403"/>
  <c r="A404"/>
  <c r="X404"/>
  <c r="A405"/>
  <c r="O405"/>
  <c r="U405" s="1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R412" s="1"/>
  <c r="U412" s="1"/>
  <c r="A426"/>
  <c r="O426"/>
  <c r="Q426"/>
  <c r="W426" s="1"/>
  <c r="U426"/>
  <c r="X426"/>
  <c r="E427"/>
  <c r="X427"/>
  <c r="A8" i="14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/>
  <c r="Q27"/>
  <c r="W27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/>
  <c r="Q48"/>
  <c r="W48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U111"/>
  <c r="X111"/>
  <c r="E112"/>
  <c r="X112"/>
  <c r="A113"/>
  <c r="O113"/>
  <c r="Q113"/>
  <c r="X113"/>
  <c r="T114" s="1"/>
  <c r="W114" s="1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T124" s="1"/>
  <c r="W124" s="1"/>
  <c r="A130"/>
  <c r="X130"/>
  <c r="A131"/>
  <c r="X131"/>
  <c r="A132"/>
  <c r="O132"/>
  <c r="U132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 s="1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 s="1"/>
  <c r="Q216"/>
  <c r="W216" s="1"/>
  <c r="X216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 s="1"/>
  <c r="Q279"/>
  <c r="W279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/>
  <c r="Q321"/>
  <c r="W32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T329" s="1"/>
  <c r="W329" s="1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Q363"/>
  <c r="W363" s="1"/>
  <c r="U363"/>
  <c r="X363"/>
  <c r="E364"/>
  <c r="Q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R390" s="1"/>
  <c r="U390" s="1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/>
  <c r="Q405"/>
  <c r="W405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U426"/>
  <c r="Q426"/>
  <c r="W426"/>
  <c r="X426"/>
  <c r="E427"/>
  <c r="X427"/>
  <c r="A8" i="13"/>
  <c r="O8"/>
  <c r="Q8"/>
  <c r="X8"/>
  <c r="A9"/>
  <c r="O9"/>
  <c r="Q9"/>
  <c r="X9"/>
  <c r="A10"/>
  <c r="O10"/>
  <c r="Q10"/>
  <c r="X10"/>
  <c r="A11"/>
  <c r="O11"/>
  <c r="Q11"/>
  <c r="X11"/>
  <c r="A12"/>
  <c r="O12"/>
  <c r="Q12"/>
  <c r="X12"/>
  <c r="A13"/>
  <c r="O13"/>
  <c r="Q13"/>
  <c r="X13"/>
  <c r="A14"/>
  <c r="O14"/>
  <c r="Q14"/>
  <c r="X14"/>
  <c r="A15"/>
  <c r="O15"/>
  <c r="Q15"/>
  <c r="X15"/>
  <c r="A16"/>
  <c r="O16"/>
  <c r="Q16"/>
  <c r="X16"/>
  <c r="A17"/>
  <c r="O17"/>
  <c r="Q17"/>
  <c r="X17"/>
  <c r="A18"/>
  <c r="O18"/>
  <c r="Q18"/>
  <c r="X18"/>
  <c r="A19"/>
  <c r="O19"/>
  <c r="Q19"/>
  <c r="X19"/>
  <c r="A20"/>
  <c r="O20"/>
  <c r="Q20"/>
  <c r="X20"/>
  <c r="A21"/>
  <c r="O21"/>
  <c r="Q21"/>
  <c r="X21"/>
  <c r="A22"/>
  <c r="O22"/>
  <c r="Q22"/>
  <c r="X22"/>
  <c r="A23"/>
  <c r="O23"/>
  <c r="Q23"/>
  <c r="X23"/>
  <c r="A24"/>
  <c r="X24"/>
  <c r="A25"/>
  <c r="X25"/>
  <c r="A26"/>
  <c r="X26"/>
  <c r="A27"/>
  <c r="O27"/>
  <c r="U27" s="1"/>
  <c r="Q27"/>
  <c r="W27" s="1"/>
  <c r="X27"/>
  <c r="E28"/>
  <c r="X28"/>
  <c r="A29"/>
  <c r="O29"/>
  <c r="Q29"/>
  <c r="X29"/>
  <c r="A30"/>
  <c r="O30"/>
  <c r="Q30"/>
  <c r="X30"/>
  <c r="A31"/>
  <c r="O31"/>
  <c r="Q31"/>
  <c r="X31"/>
  <c r="A32"/>
  <c r="O32"/>
  <c r="Q32"/>
  <c r="X32"/>
  <c r="A33"/>
  <c r="O33"/>
  <c r="Q33"/>
  <c r="X33"/>
  <c r="A34"/>
  <c r="O34"/>
  <c r="Q34"/>
  <c r="X34"/>
  <c r="A35"/>
  <c r="O35"/>
  <c r="Q35"/>
  <c r="X35"/>
  <c r="A36"/>
  <c r="O36"/>
  <c r="Q36"/>
  <c r="X36"/>
  <c r="A37"/>
  <c r="O37"/>
  <c r="Q37"/>
  <c r="X37"/>
  <c r="A38"/>
  <c r="O38"/>
  <c r="Q38"/>
  <c r="X38"/>
  <c r="A39"/>
  <c r="O39"/>
  <c r="Q39"/>
  <c r="X39"/>
  <c r="A40"/>
  <c r="O40"/>
  <c r="Q40"/>
  <c r="X40"/>
  <c r="A41"/>
  <c r="O41"/>
  <c r="Q41"/>
  <c r="X41"/>
  <c r="A42"/>
  <c r="O42"/>
  <c r="Q42"/>
  <c r="X42"/>
  <c r="A43"/>
  <c r="O43"/>
  <c r="Q43"/>
  <c r="X43"/>
  <c r="A44"/>
  <c r="O44"/>
  <c r="Q44"/>
  <c r="X44"/>
  <c r="A45"/>
  <c r="X45"/>
  <c r="A46"/>
  <c r="X46"/>
  <c r="A47"/>
  <c r="X47"/>
  <c r="A48"/>
  <c r="O48"/>
  <c r="U48" s="1"/>
  <c r="Q48"/>
  <c r="W48" s="1"/>
  <c r="X48"/>
  <c r="E49"/>
  <c r="X49"/>
  <c r="A50"/>
  <c r="O50"/>
  <c r="Q50"/>
  <c r="X50"/>
  <c r="A51"/>
  <c r="O51"/>
  <c r="Q51"/>
  <c r="X51"/>
  <c r="A52"/>
  <c r="O52"/>
  <c r="Q52"/>
  <c r="X52"/>
  <c r="A53"/>
  <c r="O53"/>
  <c r="Q53"/>
  <c r="X53"/>
  <c r="A54"/>
  <c r="O54"/>
  <c r="Q54"/>
  <c r="X54"/>
  <c r="A55"/>
  <c r="O55"/>
  <c r="Q55"/>
  <c r="X55"/>
  <c r="A56"/>
  <c r="O56"/>
  <c r="Q56"/>
  <c r="X56"/>
  <c r="A57"/>
  <c r="O57"/>
  <c r="Q57"/>
  <c r="X57"/>
  <c r="A58"/>
  <c r="O58"/>
  <c r="Q58"/>
  <c r="X58"/>
  <c r="A59"/>
  <c r="O59"/>
  <c r="Q59"/>
  <c r="X59"/>
  <c r="A60"/>
  <c r="O60"/>
  <c r="Q60"/>
  <c r="X60"/>
  <c r="A61"/>
  <c r="O61"/>
  <c r="Q61"/>
  <c r="X61"/>
  <c r="A62"/>
  <c r="O62"/>
  <c r="Q62"/>
  <c r="X62"/>
  <c r="A63"/>
  <c r="O63"/>
  <c r="Q63"/>
  <c r="X63"/>
  <c r="A64"/>
  <c r="O64"/>
  <c r="Q64"/>
  <c r="X64"/>
  <c r="A65"/>
  <c r="O65"/>
  <c r="Q65"/>
  <c r="X65"/>
  <c r="A66"/>
  <c r="X66"/>
  <c r="A67"/>
  <c r="X67"/>
  <c r="A68"/>
  <c r="X68"/>
  <c r="A69"/>
  <c r="O69"/>
  <c r="U69" s="1"/>
  <c r="Q69"/>
  <c r="W69" s="1"/>
  <c r="X69"/>
  <c r="E70"/>
  <c r="X70"/>
  <c r="A71"/>
  <c r="O71"/>
  <c r="Q71"/>
  <c r="X71"/>
  <c r="A72"/>
  <c r="O72"/>
  <c r="Q72"/>
  <c r="X72"/>
  <c r="A73"/>
  <c r="O73"/>
  <c r="Q73"/>
  <c r="X73"/>
  <c r="A74"/>
  <c r="O74"/>
  <c r="Q74"/>
  <c r="X74"/>
  <c r="A75"/>
  <c r="O75"/>
  <c r="Q75"/>
  <c r="X75"/>
  <c r="A76"/>
  <c r="O76"/>
  <c r="Q76"/>
  <c r="X76"/>
  <c r="A77"/>
  <c r="O77"/>
  <c r="Q77"/>
  <c r="X77"/>
  <c r="A78"/>
  <c r="O78"/>
  <c r="Q78"/>
  <c r="X78"/>
  <c r="A79"/>
  <c r="O79"/>
  <c r="Q79"/>
  <c r="X79"/>
  <c r="A80"/>
  <c r="O80"/>
  <c r="Q80"/>
  <c r="X80"/>
  <c r="A81"/>
  <c r="O81"/>
  <c r="Q81"/>
  <c r="X81"/>
  <c r="A82"/>
  <c r="O82"/>
  <c r="Q82"/>
  <c r="X82"/>
  <c r="A83"/>
  <c r="O83"/>
  <c r="Q83"/>
  <c r="X83"/>
  <c r="A84"/>
  <c r="O84"/>
  <c r="Q84"/>
  <c r="X84"/>
  <c r="A85"/>
  <c r="O85"/>
  <c r="Q85"/>
  <c r="X85"/>
  <c r="A86"/>
  <c r="O86"/>
  <c r="Q86"/>
  <c r="X86"/>
  <c r="A87"/>
  <c r="X87"/>
  <c r="A88"/>
  <c r="X88"/>
  <c r="A89"/>
  <c r="X89"/>
  <c r="A90"/>
  <c r="O90"/>
  <c r="U90" s="1"/>
  <c r="Q90"/>
  <c r="W90" s="1"/>
  <c r="X90"/>
  <c r="E91"/>
  <c r="X91"/>
  <c r="A92"/>
  <c r="O92"/>
  <c r="Q92"/>
  <c r="X92"/>
  <c r="A93"/>
  <c r="O93"/>
  <c r="Q93"/>
  <c r="X93"/>
  <c r="A94"/>
  <c r="O94"/>
  <c r="Q94"/>
  <c r="X94"/>
  <c r="A95"/>
  <c r="O95"/>
  <c r="Q95"/>
  <c r="X95"/>
  <c r="A96"/>
  <c r="O96"/>
  <c r="Q96"/>
  <c r="X96"/>
  <c r="A97"/>
  <c r="O97"/>
  <c r="Q97"/>
  <c r="X97"/>
  <c r="A98"/>
  <c r="O98"/>
  <c r="Q98"/>
  <c r="X98"/>
  <c r="A99"/>
  <c r="O99"/>
  <c r="Q99"/>
  <c r="X99"/>
  <c r="A100"/>
  <c r="O100"/>
  <c r="Q100"/>
  <c r="X100"/>
  <c r="A101"/>
  <c r="O101"/>
  <c r="Q101"/>
  <c r="X101"/>
  <c r="A102"/>
  <c r="O102"/>
  <c r="Q102"/>
  <c r="X102"/>
  <c r="A103"/>
  <c r="O103"/>
  <c r="Q103"/>
  <c r="X103"/>
  <c r="A104"/>
  <c r="O104"/>
  <c r="Q104"/>
  <c r="X104"/>
  <c r="A105"/>
  <c r="O105"/>
  <c r="Q105"/>
  <c r="X105"/>
  <c r="A106"/>
  <c r="O106"/>
  <c r="Q106"/>
  <c r="X106"/>
  <c r="A107"/>
  <c r="O107"/>
  <c r="Q107"/>
  <c r="X107"/>
  <c r="A108"/>
  <c r="X108"/>
  <c r="A109"/>
  <c r="X109"/>
  <c r="A110"/>
  <c r="X110"/>
  <c r="A111"/>
  <c r="O111"/>
  <c r="Q111"/>
  <c r="W111" s="1"/>
  <c r="U111"/>
  <c r="X111"/>
  <c r="E112"/>
  <c r="X112"/>
  <c r="A113"/>
  <c r="O113"/>
  <c r="Q113"/>
  <c r="X113"/>
  <c r="A114"/>
  <c r="O114"/>
  <c r="Q114"/>
  <c r="X114"/>
  <c r="A115"/>
  <c r="O115"/>
  <c r="Q115"/>
  <c r="X115"/>
  <c r="A116"/>
  <c r="O116"/>
  <c r="Q116"/>
  <c r="X116"/>
  <c r="A117"/>
  <c r="O117"/>
  <c r="Q117"/>
  <c r="X117"/>
  <c r="A118"/>
  <c r="O118"/>
  <c r="Q118"/>
  <c r="X118"/>
  <c r="A119"/>
  <c r="O119"/>
  <c r="Q119"/>
  <c r="X119"/>
  <c r="A120"/>
  <c r="O120"/>
  <c r="Q120"/>
  <c r="X120"/>
  <c r="A121"/>
  <c r="O121"/>
  <c r="Q121"/>
  <c r="X121"/>
  <c r="A122"/>
  <c r="O122"/>
  <c r="Q122"/>
  <c r="X122"/>
  <c r="A123"/>
  <c r="O123"/>
  <c r="Q123"/>
  <c r="X123"/>
  <c r="A124"/>
  <c r="O124"/>
  <c r="Q124"/>
  <c r="X124"/>
  <c r="A125"/>
  <c r="O125"/>
  <c r="Q125"/>
  <c r="X125"/>
  <c r="A126"/>
  <c r="O126"/>
  <c r="Q126"/>
  <c r="X126"/>
  <c r="A127"/>
  <c r="O127"/>
  <c r="Q127"/>
  <c r="X127"/>
  <c r="A128"/>
  <c r="O128"/>
  <c r="Q128"/>
  <c r="X128"/>
  <c r="A129"/>
  <c r="X129"/>
  <c r="A130"/>
  <c r="X130"/>
  <c r="A131"/>
  <c r="X131"/>
  <c r="A132"/>
  <c r="O132"/>
  <c r="U132" s="1"/>
  <c r="Q132"/>
  <c r="W132" s="1"/>
  <c r="X132"/>
  <c r="E133"/>
  <c r="X133"/>
  <c r="A134"/>
  <c r="O134"/>
  <c r="Q134"/>
  <c r="X134"/>
  <c r="A135"/>
  <c r="O135"/>
  <c r="Q135"/>
  <c r="X135"/>
  <c r="A136"/>
  <c r="O136"/>
  <c r="Q136"/>
  <c r="X136"/>
  <c r="A137"/>
  <c r="O137"/>
  <c r="Q137"/>
  <c r="X137"/>
  <c r="A138"/>
  <c r="O138"/>
  <c r="Q138"/>
  <c r="X138"/>
  <c r="A139"/>
  <c r="O139"/>
  <c r="Q139"/>
  <c r="X139"/>
  <c r="A140"/>
  <c r="O140"/>
  <c r="Q140"/>
  <c r="X140"/>
  <c r="A141"/>
  <c r="O141"/>
  <c r="Q141"/>
  <c r="X141"/>
  <c r="A142"/>
  <c r="O142"/>
  <c r="Q142"/>
  <c r="X142"/>
  <c r="A143"/>
  <c r="O143"/>
  <c r="Q143"/>
  <c r="X143"/>
  <c r="A144"/>
  <c r="O144"/>
  <c r="Q144"/>
  <c r="X144"/>
  <c r="A145"/>
  <c r="O145"/>
  <c r="Q145"/>
  <c r="X145"/>
  <c r="A146"/>
  <c r="O146"/>
  <c r="Q146"/>
  <c r="X146"/>
  <c r="A147"/>
  <c r="O147"/>
  <c r="Q147"/>
  <c r="X147"/>
  <c r="A148"/>
  <c r="O148"/>
  <c r="Q148"/>
  <c r="X148"/>
  <c r="A149"/>
  <c r="O149"/>
  <c r="Q149"/>
  <c r="X149"/>
  <c r="A150"/>
  <c r="X150"/>
  <c r="A151"/>
  <c r="X151"/>
  <c r="A152"/>
  <c r="X152"/>
  <c r="A153"/>
  <c r="O153"/>
  <c r="U153"/>
  <c r="Q153"/>
  <c r="W153"/>
  <c r="X153"/>
  <c r="E154"/>
  <c r="X154"/>
  <c r="A155"/>
  <c r="O155"/>
  <c r="Q155"/>
  <c r="X155"/>
  <c r="A156"/>
  <c r="O156"/>
  <c r="Q156"/>
  <c r="X156"/>
  <c r="A157"/>
  <c r="O157"/>
  <c r="Q157"/>
  <c r="X157"/>
  <c r="A158"/>
  <c r="O158"/>
  <c r="Q158"/>
  <c r="X158"/>
  <c r="A159"/>
  <c r="O159"/>
  <c r="Q159"/>
  <c r="X159"/>
  <c r="A160"/>
  <c r="O160"/>
  <c r="Q160"/>
  <c r="X160"/>
  <c r="A161"/>
  <c r="O161"/>
  <c r="Q161"/>
  <c r="X161"/>
  <c r="A162"/>
  <c r="O162"/>
  <c r="Q162"/>
  <c r="X162"/>
  <c r="A163"/>
  <c r="O163"/>
  <c r="Q163"/>
  <c r="X163"/>
  <c r="A164"/>
  <c r="O164"/>
  <c r="Q164"/>
  <c r="X164"/>
  <c r="A165"/>
  <c r="O165"/>
  <c r="Q165"/>
  <c r="X165"/>
  <c r="A166"/>
  <c r="O166"/>
  <c r="Q166"/>
  <c r="X166"/>
  <c r="A167"/>
  <c r="O167"/>
  <c r="Q167"/>
  <c r="X167"/>
  <c r="A168"/>
  <c r="O168"/>
  <c r="Q168"/>
  <c r="X168"/>
  <c r="A169"/>
  <c r="O169"/>
  <c r="Q169"/>
  <c r="X169"/>
  <c r="A170"/>
  <c r="O170"/>
  <c r="Q170"/>
  <c r="X170"/>
  <c r="A171"/>
  <c r="X171"/>
  <c r="A172"/>
  <c r="X172"/>
  <c r="A173"/>
  <c r="X173"/>
  <c r="A174"/>
  <c r="O174"/>
  <c r="U174" s="1"/>
  <c r="Q174"/>
  <c r="W174" s="1"/>
  <c r="X174"/>
  <c r="E175"/>
  <c r="X175"/>
  <c r="A176"/>
  <c r="O176"/>
  <c r="Q176"/>
  <c r="X176"/>
  <c r="A177"/>
  <c r="O177"/>
  <c r="Q177"/>
  <c r="X177"/>
  <c r="A178"/>
  <c r="O178"/>
  <c r="Q178"/>
  <c r="X178"/>
  <c r="A179"/>
  <c r="O179"/>
  <c r="Q179"/>
  <c r="X179"/>
  <c r="A180"/>
  <c r="O180"/>
  <c r="Q180"/>
  <c r="X180"/>
  <c r="A181"/>
  <c r="O181"/>
  <c r="Q181"/>
  <c r="X181"/>
  <c r="A182"/>
  <c r="O182"/>
  <c r="Q182"/>
  <c r="X182"/>
  <c r="A183"/>
  <c r="O183"/>
  <c r="Q183"/>
  <c r="X183"/>
  <c r="A184"/>
  <c r="O184"/>
  <c r="Q184"/>
  <c r="X184"/>
  <c r="A185"/>
  <c r="O185"/>
  <c r="Q185"/>
  <c r="X185"/>
  <c r="A186"/>
  <c r="O186"/>
  <c r="Q186"/>
  <c r="X186"/>
  <c r="A187"/>
  <c r="O187"/>
  <c r="Q187"/>
  <c r="X187"/>
  <c r="A188"/>
  <c r="O188"/>
  <c r="Q188"/>
  <c r="X188"/>
  <c r="A189"/>
  <c r="O189"/>
  <c r="Q189"/>
  <c r="X189"/>
  <c r="A190"/>
  <c r="O190"/>
  <c r="Q190"/>
  <c r="X190"/>
  <c r="A191"/>
  <c r="O191"/>
  <c r="Q191"/>
  <c r="X191"/>
  <c r="A192"/>
  <c r="X192"/>
  <c r="A193"/>
  <c r="X193"/>
  <c r="A194"/>
  <c r="X194"/>
  <c r="A195"/>
  <c r="O195"/>
  <c r="U195" s="1"/>
  <c r="Q195"/>
  <c r="W195" s="1"/>
  <c r="X195"/>
  <c r="E196"/>
  <c r="X196"/>
  <c r="A197"/>
  <c r="O197"/>
  <c r="Q197"/>
  <c r="X197"/>
  <c r="A198"/>
  <c r="O198"/>
  <c r="Q198"/>
  <c r="X198"/>
  <c r="A199"/>
  <c r="O199"/>
  <c r="Q199"/>
  <c r="X199"/>
  <c r="A200"/>
  <c r="O200"/>
  <c r="Q200"/>
  <c r="X200"/>
  <c r="A201"/>
  <c r="O201"/>
  <c r="Q201"/>
  <c r="X201"/>
  <c r="A202"/>
  <c r="O202"/>
  <c r="Q202"/>
  <c r="X202"/>
  <c r="A203"/>
  <c r="O203"/>
  <c r="Q203"/>
  <c r="X203"/>
  <c r="A204"/>
  <c r="O204"/>
  <c r="Q204"/>
  <c r="X204"/>
  <c r="A205"/>
  <c r="O205"/>
  <c r="Q205"/>
  <c r="X205"/>
  <c r="A206"/>
  <c r="O206"/>
  <c r="Q206"/>
  <c r="X206"/>
  <c r="A207"/>
  <c r="O207"/>
  <c r="Q207"/>
  <c r="X207"/>
  <c r="A208"/>
  <c r="O208"/>
  <c r="Q208"/>
  <c r="X208"/>
  <c r="A209"/>
  <c r="O209"/>
  <c r="Q209"/>
  <c r="X209"/>
  <c r="A210"/>
  <c r="O210"/>
  <c r="Q210"/>
  <c r="X210"/>
  <c r="A211"/>
  <c r="O211"/>
  <c r="Q211"/>
  <c r="X211"/>
  <c r="A212"/>
  <c r="O212"/>
  <c r="Q212"/>
  <c r="X212"/>
  <c r="A213"/>
  <c r="X213"/>
  <c r="A214"/>
  <c r="X214"/>
  <c r="A215"/>
  <c r="X215"/>
  <c r="A216"/>
  <c r="O216"/>
  <c r="U216"/>
  <c r="Q216"/>
  <c r="W216"/>
  <c r="X216"/>
  <c r="T197"/>
  <c r="E217"/>
  <c r="X217"/>
  <c r="A218"/>
  <c r="O218"/>
  <c r="Q218"/>
  <c r="X218"/>
  <c r="A219"/>
  <c r="O219"/>
  <c r="Q219"/>
  <c r="X219"/>
  <c r="A220"/>
  <c r="O220"/>
  <c r="Q220"/>
  <c r="X220"/>
  <c r="A221"/>
  <c r="O221"/>
  <c r="Q221"/>
  <c r="X221"/>
  <c r="A222"/>
  <c r="O222"/>
  <c r="Q222"/>
  <c r="X222"/>
  <c r="A223"/>
  <c r="O223"/>
  <c r="Q223"/>
  <c r="X223"/>
  <c r="A224"/>
  <c r="O224"/>
  <c r="Q224"/>
  <c r="X224"/>
  <c r="A225"/>
  <c r="O225"/>
  <c r="Q225"/>
  <c r="X225"/>
  <c r="A226"/>
  <c r="O226"/>
  <c r="Q226"/>
  <c r="X226"/>
  <c r="A227"/>
  <c r="O227"/>
  <c r="Q227"/>
  <c r="X227"/>
  <c r="A228"/>
  <c r="O228"/>
  <c r="Q228"/>
  <c r="X228"/>
  <c r="A229"/>
  <c r="O229"/>
  <c r="Q229"/>
  <c r="X229"/>
  <c r="A230"/>
  <c r="O230"/>
  <c r="Q230"/>
  <c r="X230"/>
  <c r="A231"/>
  <c r="O231"/>
  <c r="Q231"/>
  <c r="X231"/>
  <c r="A232"/>
  <c r="O232"/>
  <c r="Q232"/>
  <c r="X232"/>
  <c r="A233"/>
  <c r="O233"/>
  <c r="Q233"/>
  <c r="X233"/>
  <c r="A234"/>
  <c r="X234"/>
  <c r="A235"/>
  <c r="X235"/>
  <c r="A236"/>
  <c r="X236"/>
  <c r="A237"/>
  <c r="O237"/>
  <c r="U237" s="1"/>
  <c r="Q237"/>
  <c r="W237" s="1"/>
  <c r="X237"/>
  <c r="E238"/>
  <c r="X238"/>
  <c r="A239"/>
  <c r="O239"/>
  <c r="Q239"/>
  <c r="X239"/>
  <c r="A240"/>
  <c r="O240"/>
  <c r="Q240"/>
  <c r="X240"/>
  <c r="A241"/>
  <c r="O241"/>
  <c r="Q241"/>
  <c r="X241"/>
  <c r="A242"/>
  <c r="O242"/>
  <c r="Q242"/>
  <c r="X242"/>
  <c r="A243"/>
  <c r="O243"/>
  <c r="Q243"/>
  <c r="X243"/>
  <c r="A244"/>
  <c r="O244"/>
  <c r="Q244"/>
  <c r="X244"/>
  <c r="A245"/>
  <c r="O245"/>
  <c r="Q245"/>
  <c r="X245"/>
  <c r="A246"/>
  <c r="O246"/>
  <c r="Q246"/>
  <c r="X246"/>
  <c r="A247"/>
  <c r="O247"/>
  <c r="Q247"/>
  <c r="X247"/>
  <c r="A248"/>
  <c r="O248"/>
  <c r="Q248"/>
  <c r="X248"/>
  <c r="A249"/>
  <c r="O249"/>
  <c r="Q249"/>
  <c r="X249"/>
  <c r="A250"/>
  <c r="O250"/>
  <c r="Q250"/>
  <c r="X250"/>
  <c r="A251"/>
  <c r="O251"/>
  <c r="Q251"/>
  <c r="X251"/>
  <c r="A252"/>
  <c r="O252"/>
  <c r="Q252"/>
  <c r="X252"/>
  <c r="A253"/>
  <c r="O253"/>
  <c r="Q253"/>
  <c r="X253"/>
  <c r="A254"/>
  <c r="O254"/>
  <c r="Q254"/>
  <c r="X254"/>
  <c r="A255"/>
  <c r="X255"/>
  <c r="A256"/>
  <c r="X256"/>
  <c r="A257"/>
  <c r="X257"/>
  <c r="A258"/>
  <c r="O258"/>
  <c r="U258" s="1"/>
  <c r="Q258"/>
  <c r="W258"/>
  <c r="X258"/>
  <c r="E259"/>
  <c r="X259"/>
  <c r="A260"/>
  <c r="O260"/>
  <c r="Q260"/>
  <c r="X260"/>
  <c r="A261"/>
  <c r="O261"/>
  <c r="Q261"/>
  <c r="X261"/>
  <c r="A262"/>
  <c r="O262"/>
  <c r="Q262"/>
  <c r="X262"/>
  <c r="A263"/>
  <c r="O263"/>
  <c r="Q263"/>
  <c r="X263"/>
  <c r="A264"/>
  <c r="O264"/>
  <c r="Q264"/>
  <c r="X264"/>
  <c r="A265"/>
  <c r="O265"/>
  <c r="Q265"/>
  <c r="X265"/>
  <c r="A266"/>
  <c r="O266"/>
  <c r="Q266"/>
  <c r="X266"/>
  <c r="A267"/>
  <c r="O267"/>
  <c r="Q267"/>
  <c r="X267"/>
  <c r="A268"/>
  <c r="O268"/>
  <c r="Q268"/>
  <c r="X268"/>
  <c r="A269"/>
  <c r="O269"/>
  <c r="Q269"/>
  <c r="X269"/>
  <c r="A270"/>
  <c r="O270"/>
  <c r="Q270"/>
  <c r="X270"/>
  <c r="A271"/>
  <c r="O271"/>
  <c r="Q271"/>
  <c r="X271"/>
  <c r="A272"/>
  <c r="O272"/>
  <c r="Q272"/>
  <c r="X272"/>
  <c r="A273"/>
  <c r="O273"/>
  <c r="Q273"/>
  <c r="X273"/>
  <c r="A274"/>
  <c r="O274"/>
  <c r="Q274"/>
  <c r="X274"/>
  <c r="A275"/>
  <c r="O275"/>
  <c r="Q275"/>
  <c r="X275"/>
  <c r="A276"/>
  <c r="X276"/>
  <c r="A277"/>
  <c r="X277"/>
  <c r="A278"/>
  <c r="X278"/>
  <c r="A279"/>
  <c r="O279"/>
  <c r="U279" s="1"/>
  <c r="Q279"/>
  <c r="W279" s="1"/>
  <c r="X279"/>
  <c r="E280"/>
  <c r="X280"/>
  <c r="A281"/>
  <c r="O281"/>
  <c r="Q281"/>
  <c r="X281"/>
  <c r="A282"/>
  <c r="O282"/>
  <c r="Q282"/>
  <c r="X282"/>
  <c r="A283"/>
  <c r="O283"/>
  <c r="Q283"/>
  <c r="X283"/>
  <c r="A284"/>
  <c r="O284"/>
  <c r="Q284"/>
  <c r="X284"/>
  <c r="A285"/>
  <c r="O285"/>
  <c r="Q285"/>
  <c r="X285"/>
  <c r="A286"/>
  <c r="O286"/>
  <c r="Q286"/>
  <c r="X286"/>
  <c r="A287"/>
  <c r="O287"/>
  <c r="Q287"/>
  <c r="X287"/>
  <c r="A288"/>
  <c r="O288"/>
  <c r="Q288"/>
  <c r="X288"/>
  <c r="A289"/>
  <c r="O289"/>
  <c r="Q289"/>
  <c r="X289"/>
  <c r="A290"/>
  <c r="O290"/>
  <c r="Q290"/>
  <c r="X290"/>
  <c r="A291"/>
  <c r="O291"/>
  <c r="Q291"/>
  <c r="X291"/>
  <c r="A292"/>
  <c r="O292"/>
  <c r="Q292"/>
  <c r="X292"/>
  <c r="A293"/>
  <c r="O293"/>
  <c r="Q293"/>
  <c r="X293"/>
  <c r="A294"/>
  <c r="O294"/>
  <c r="Q294"/>
  <c r="X294"/>
  <c r="A295"/>
  <c r="O295"/>
  <c r="Q295"/>
  <c r="X295"/>
  <c r="A296"/>
  <c r="O296"/>
  <c r="Q296"/>
  <c r="X296"/>
  <c r="A297"/>
  <c r="X297"/>
  <c r="A298"/>
  <c r="X298"/>
  <c r="A299"/>
  <c r="X299"/>
  <c r="A300"/>
  <c r="O300"/>
  <c r="U300" s="1"/>
  <c r="Q300"/>
  <c r="W300" s="1"/>
  <c r="X300"/>
  <c r="E301"/>
  <c r="X301"/>
  <c r="A302"/>
  <c r="O302"/>
  <c r="Q302"/>
  <c r="X302"/>
  <c r="A303"/>
  <c r="O303"/>
  <c r="Q303"/>
  <c r="X303"/>
  <c r="A304"/>
  <c r="O304"/>
  <c r="Q304"/>
  <c r="X304"/>
  <c r="A305"/>
  <c r="O305"/>
  <c r="Q305"/>
  <c r="X305"/>
  <c r="A306"/>
  <c r="O306"/>
  <c r="Q306"/>
  <c r="X306"/>
  <c r="A307"/>
  <c r="O307"/>
  <c r="Q307"/>
  <c r="X307"/>
  <c r="A308"/>
  <c r="O308"/>
  <c r="Q308"/>
  <c r="X308"/>
  <c r="A309"/>
  <c r="O309"/>
  <c r="Q309"/>
  <c r="X309"/>
  <c r="A310"/>
  <c r="O310"/>
  <c r="Q310"/>
  <c r="X310"/>
  <c r="A311"/>
  <c r="O311"/>
  <c r="Q311"/>
  <c r="X311"/>
  <c r="A312"/>
  <c r="O312"/>
  <c r="Q312"/>
  <c r="X312"/>
  <c r="A313"/>
  <c r="O313"/>
  <c r="Q313"/>
  <c r="X313"/>
  <c r="A314"/>
  <c r="O314"/>
  <c r="Q314"/>
  <c r="X314"/>
  <c r="A315"/>
  <c r="O315"/>
  <c r="Q315"/>
  <c r="X315"/>
  <c r="A316"/>
  <c r="O316"/>
  <c r="Q316"/>
  <c r="X316"/>
  <c r="A317"/>
  <c r="O317"/>
  <c r="Q317"/>
  <c r="X317"/>
  <c r="A318"/>
  <c r="X318"/>
  <c r="A319"/>
  <c r="X319"/>
  <c r="A320"/>
  <c r="X320"/>
  <c r="A321"/>
  <c r="O321"/>
  <c r="U321" s="1"/>
  <c r="Q321"/>
  <c r="W321"/>
  <c r="X321"/>
  <c r="E322"/>
  <c r="X322"/>
  <c r="A323"/>
  <c r="O323"/>
  <c r="Q323"/>
  <c r="X323"/>
  <c r="A324"/>
  <c r="O324"/>
  <c r="Q324"/>
  <c r="X324"/>
  <c r="A325"/>
  <c r="O325"/>
  <c r="Q325"/>
  <c r="X325"/>
  <c r="A326"/>
  <c r="O326"/>
  <c r="Q326"/>
  <c r="X326"/>
  <c r="A327"/>
  <c r="O327"/>
  <c r="Q327"/>
  <c r="X327"/>
  <c r="A328"/>
  <c r="O328"/>
  <c r="Q328"/>
  <c r="X328"/>
  <c r="A329"/>
  <c r="O329"/>
  <c r="Q329"/>
  <c r="X329"/>
  <c r="A330"/>
  <c r="O330"/>
  <c r="Q330"/>
  <c r="X330"/>
  <c r="A331"/>
  <c r="O331"/>
  <c r="Q331"/>
  <c r="X331"/>
  <c r="A332"/>
  <c r="O332"/>
  <c r="Q332"/>
  <c r="X332"/>
  <c r="A333"/>
  <c r="O333"/>
  <c r="Q333"/>
  <c r="X333"/>
  <c r="A334"/>
  <c r="O334"/>
  <c r="Q334"/>
  <c r="X334"/>
  <c r="A335"/>
  <c r="O335"/>
  <c r="Q335"/>
  <c r="X335"/>
  <c r="A336"/>
  <c r="O336"/>
  <c r="Q336"/>
  <c r="X336"/>
  <c r="A337"/>
  <c r="O337"/>
  <c r="Q337"/>
  <c r="X337"/>
  <c r="A338"/>
  <c r="O338"/>
  <c r="Q338"/>
  <c r="X338"/>
  <c r="A339"/>
  <c r="X339"/>
  <c r="A340"/>
  <c r="X340"/>
  <c r="A341"/>
  <c r="X341"/>
  <c r="A342"/>
  <c r="O342"/>
  <c r="U342" s="1"/>
  <c r="Q342"/>
  <c r="W342" s="1"/>
  <c r="X342"/>
  <c r="E343"/>
  <c r="X343"/>
  <c r="A344"/>
  <c r="O344"/>
  <c r="Q344"/>
  <c r="X344"/>
  <c r="A345"/>
  <c r="O345"/>
  <c r="Q345"/>
  <c r="X345"/>
  <c r="A346"/>
  <c r="O346"/>
  <c r="Q346"/>
  <c r="X346"/>
  <c r="A347"/>
  <c r="O347"/>
  <c r="Q347"/>
  <c r="X347"/>
  <c r="A348"/>
  <c r="O348"/>
  <c r="Q348"/>
  <c r="X348"/>
  <c r="A349"/>
  <c r="O349"/>
  <c r="Q349"/>
  <c r="X349"/>
  <c r="A350"/>
  <c r="O350"/>
  <c r="Q350"/>
  <c r="X350"/>
  <c r="A351"/>
  <c r="O351"/>
  <c r="Q351"/>
  <c r="X351"/>
  <c r="A352"/>
  <c r="O352"/>
  <c r="Q352"/>
  <c r="X352"/>
  <c r="A353"/>
  <c r="O353"/>
  <c r="Q353"/>
  <c r="X353"/>
  <c r="A354"/>
  <c r="O354"/>
  <c r="Q354"/>
  <c r="X354"/>
  <c r="A355"/>
  <c r="O355"/>
  <c r="Q355"/>
  <c r="X355"/>
  <c r="A356"/>
  <c r="O356"/>
  <c r="Q356"/>
  <c r="X356"/>
  <c r="A357"/>
  <c r="O357"/>
  <c r="Q357"/>
  <c r="X357"/>
  <c r="A358"/>
  <c r="O358"/>
  <c r="Q358"/>
  <c r="X358"/>
  <c r="A359"/>
  <c r="O359"/>
  <c r="Q359"/>
  <c r="X359"/>
  <c r="A360"/>
  <c r="X360"/>
  <c r="A361"/>
  <c r="X361"/>
  <c r="A362"/>
  <c r="X362"/>
  <c r="A363"/>
  <c r="O363"/>
  <c r="U363" s="1"/>
  <c r="Q363"/>
  <c r="W363"/>
  <c r="X363"/>
  <c r="E364"/>
  <c r="X364"/>
  <c r="A365"/>
  <c r="O365"/>
  <c r="Q365"/>
  <c r="X365"/>
  <c r="A366"/>
  <c r="O366"/>
  <c r="Q366"/>
  <c r="X366"/>
  <c r="A367"/>
  <c r="O367"/>
  <c r="Q367"/>
  <c r="X367"/>
  <c r="A368"/>
  <c r="O368"/>
  <c r="Q368"/>
  <c r="X368"/>
  <c r="A369"/>
  <c r="O369"/>
  <c r="Q369"/>
  <c r="X369"/>
  <c r="A370"/>
  <c r="O370"/>
  <c r="Q370"/>
  <c r="X370"/>
  <c r="A371"/>
  <c r="O371"/>
  <c r="Q371"/>
  <c r="X371"/>
  <c r="A372"/>
  <c r="O372"/>
  <c r="Q372"/>
  <c r="X372"/>
  <c r="A373"/>
  <c r="O373"/>
  <c r="Q373"/>
  <c r="X373"/>
  <c r="A374"/>
  <c r="O374"/>
  <c r="Q374"/>
  <c r="X374"/>
  <c r="A375"/>
  <c r="O375"/>
  <c r="Q375"/>
  <c r="X375"/>
  <c r="A376"/>
  <c r="O376"/>
  <c r="Q376"/>
  <c r="X376"/>
  <c r="A377"/>
  <c r="O377"/>
  <c r="Q377"/>
  <c r="X377"/>
  <c r="A378"/>
  <c r="O378"/>
  <c r="Q378"/>
  <c r="X378"/>
  <c r="A379"/>
  <c r="O379"/>
  <c r="Q379"/>
  <c r="X379"/>
  <c r="A380"/>
  <c r="O380"/>
  <c r="Q380"/>
  <c r="X380"/>
  <c r="A381"/>
  <c r="X381"/>
  <c r="A382"/>
  <c r="X382"/>
  <c r="A383"/>
  <c r="X383"/>
  <c r="A384"/>
  <c r="O384"/>
  <c r="U384" s="1"/>
  <c r="Q384"/>
  <c r="W384" s="1"/>
  <c r="X384"/>
  <c r="E385"/>
  <c r="X385"/>
  <c r="A386"/>
  <c r="O386"/>
  <c r="Q386"/>
  <c r="X386"/>
  <c r="A387"/>
  <c r="O387"/>
  <c r="Q387"/>
  <c r="X387"/>
  <c r="A388"/>
  <c r="O388"/>
  <c r="Q388"/>
  <c r="X388"/>
  <c r="A389"/>
  <c r="O389"/>
  <c r="Q389"/>
  <c r="X389"/>
  <c r="A390"/>
  <c r="O390"/>
  <c r="Q390"/>
  <c r="X390"/>
  <c r="A391"/>
  <c r="O391"/>
  <c r="Q391"/>
  <c r="X391"/>
  <c r="A392"/>
  <c r="O392"/>
  <c r="Q392"/>
  <c r="X392"/>
  <c r="A393"/>
  <c r="O393"/>
  <c r="Q393"/>
  <c r="X393"/>
  <c r="A394"/>
  <c r="O394"/>
  <c r="Q394"/>
  <c r="X394"/>
  <c r="A395"/>
  <c r="O395"/>
  <c r="Q395"/>
  <c r="X395"/>
  <c r="A396"/>
  <c r="O396"/>
  <c r="Q396"/>
  <c r="X396"/>
  <c r="A397"/>
  <c r="O397"/>
  <c r="Q397"/>
  <c r="X397"/>
  <c r="A398"/>
  <c r="O398"/>
  <c r="Q398"/>
  <c r="X398"/>
  <c r="A399"/>
  <c r="O399"/>
  <c r="Q399"/>
  <c r="X399"/>
  <c r="A400"/>
  <c r="O400"/>
  <c r="Q400"/>
  <c r="X400"/>
  <c r="A401"/>
  <c r="O401"/>
  <c r="Q401"/>
  <c r="X401"/>
  <c r="A402"/>
  <c r="X402"/>
  <c r="A403"/>
  <c r="X403"/>
  <c r="A404"/>
  <c r="X404"/>
  <c r="A405"/>
  <c r="O405"/>
  <c r="U405"/>
  <c r="Q405"/>
  <c r="W405" s="1"/>
  <c r="X405"/>
  <c r="E406"/>
  <c r="X406"/>
  <c r="A407"/>
  <c r="O407"/>
  <c r="Q407"/>
  <c r="X407"/>
  <c r="A408"/>
  <c r="O408"/>
  <c r="Q408"/>
  <c r="X408"/>
  <c r="A409"/>
  <c r="O409"/>
  <c r="Q409"/>
  <c r="X409"/>
  <c r="A410"/>
  <c r="O410"/>
  <c r="Q410"/>
  <c r="X410"/>
  <c r="A411"/>
  <c r="O411"/>
  <c r="Q411"/>
  <c r="X411"/>
  <c r="A412"/>
  <c r="O412"/>
  <c r="Q412"/>
  <c r="X412"/>
  <c r="A413"/>
  <c r="O413"/>
  <c r="Q413"/>
  <c r="X413"/>
  <c r="A414"/>
  <c r="O414"/>
  <c r="Q414"/>
  <c r="X414"/>
  <c r="A415"/>
  <c r="O415"/>
  <c r="Q415"/>
  <c r="X415"/>
  <c r="A416"/>
  <c r="O416"/>
  <c r="Q416"/>
  <c r="X416"/>
  <c r="A417"/>
  <c r="O417"/>
  <c r="Q417"/>
  <c r="X417"/>
  <c r="A418"/>
  <c r="O418"/>
  <c r="Q418"/>
  <c r="X418"/>
  <c r="A419"/>
  <c r="O419"/>
  <c r="Q419"/>
  <c r="X419"/>
  <c r="A420"/>
  <c r="O420"/>
  <c r="Q420"/>
  <c r="X420"/>
  <c r="A421"/>
  <c r="O421"/>
  <c r="Q421"/>
  <c r="X421"/>
  <c r="A422"/>
  <c r="O422"/>
  <c r="Q422"/>
  <c r="X422"/>
  <c r="A423"/>
  <c r="X423"/>
  <c r="A424"/>
  <c r="X424"/>
  <c r="A425"/>
  <c r="X425"/>
  <c r="A426"/>
  <c r="O426"/>
  <c r="Q426"/>
  <c r="W426"/>
  <c r="X426"/>
  <c r="E427"/>
  <c r="X427"/>
  <c r="T393" i="14"/>
  <c r="W393" s="1"/>
  <c r="T401"/>
  <c r="W401"/>
  <c r="T370"/>
  <c r="W370" s="1"/>
  <c r="T375"/>
  <c r="W375" s="1"/>
  <c r="T323"/>
  <c r="T326"/>
  <c r="T303"/>
  <c r="W303" s="1"/>
  <c r="T252"/>
  <c r="W252" s="1"/>
  <c r="T218"/>
  <c r="W218" s="1"/>
  <c r="T221"/>
  <c r="W221" s="1"/>
  <c r="T229"/>
  <c r="W229"/>
  <c r="T203"/>
  <c r="W203" s="1"/>
  <c r="T180"/>
  <c r="T188"/>
  <c r="W188" s="1"/>
  <c r="T165"/>
  <c r="W165" s="1"/>
  <c r="T116"/>
  <c r="W116" s="1"/>
  <c r="T121"/>
  <c r="W121" s="1"/>
  <c r="T92"/>
  <c r="T98"/>
  <c r="W98" s="1"/>
  <c r="T106"/>
  <c r="T72"/>
  <c r="W72" s="1"/>
  <c r="T75"/>
  <c r="W75"/>
  <c r="T77"/>
  <c r="T80"/>
  <c r="W80"/>
  <c r="T82"/>
  <c r="T83"/>
  <c r="T85"/>
  <c r="W85"/>
  <c r="T50"/>
  <c r="T51"/>
  <c r="W51"/>
  <c r="T52"/>
  <c r="W52" s="1"/>
  <c r="T53"/>
  <c r="T54"/>
  <c r="W54" s="1"/>
  <c r="T55"/>
  <c r="W55"/>
  <c r="T56"/>
  <c r="T57"/>
  <c r="W57" s="1"/>
  <c r="T58"/>
  <c r="W58" s="1"/>
  <c r="T59"/>
  <c r="W59"/>
  <c r="T60"/>
  <c r="W60" s="1"/>
  <c r="T61"/>
  <c r="T62"/>
  <c r="W62" s="1"/>
  <c r="T63"/>
  <c r="W63" s="1"/>
  <c r="T64"/>
  <c r="T65"/>
  <c r="W65" s="1"/>
  <c r="T29"/>
  <c r="T30"/>
  <c r="W30" s="1"/>
  <c r="T31"/>
  <c r="T32"/>
  <c r="W32" s="1"/>
  <c r="T33"/>
  <c r="T34"/>
  <c r="W34"/>
  <c r="T35"/>
  <c r="W35" s="1"/>
  <c r="T36"/>
  <c r="W36" s="1"/>
  <c r="T37"/>
  <c r="T38"/>
  <c r="W38" s="1"/>
  <c r="T39"/>
  <c r="T40"/>
  <c r="W40" s="1"/>
  <c r="T41"/>
  <c r="T42"/>
  <c r="W42" s="1"/>
  <c r="T43"/>
  <c r="W43" s="1"/>
  <c r="T44"/>
  <c r="W44"/>
  <c r="T10"/>
  <c r="T11"/>
  <c r="W11" s="1"/>
  <c r="T14"/>
  <c r="W14" s="1"/>
  <c r="T15"/>
  <c r="W15" s="1"/>
  <c r="T18"/>
  <c r="W18"/>
  <c r="T21"/>
  <c r="W21" s="1"/>
  <c r="T22"/>
  <c r="T408" i="15"/>
  <c r="W408" s="1"/>
  <c r="T412"/>
  <c r="W412" s="1"/>
  <c r="T413"/>
  <c r="W413" s="1"/>
  <c r="T416"/>
  <c r="W416" s="1"/>
  <c r="T419"/>
  <c r="W419" s="1"/>
  <c r="T420"/>
  <c r="W420" s="1"/>
  <c r="T422"/>
  <c r="W422" s="1"/>
  <c r="T386"/>
  <c r="T388"/>
  <c r="W388"/>
  <c r="T391"/>
  <c r="W391" s="1"/>
  <c r="T393"/>
  <c r="W393" s="1"/>
  <c r="T394"/>
  <c r="W394" s="1"/>
  <c r="T396"/>
  <c r="W396" s="1"/>
  <c r="T397"/>
  <c r="W397" s="1"/>
  <c r="T400"/>
  <c r="W400" s="1"/>
  <c r="T401"/>
  <c r="W401" s="1"/>
  <c r="T367"/>
  <c r="W367" s="1"/>
  <c r="T369"/>
  <c r="W369" s="1"/>
  <c r="T370"/>
  <c r="W370" s="1"/>
  <c r="T372"/>
  <c r="W372"/>
  <c r="T375"/>
  <c r="W375" s="1"/>
  <c r="T377"/>
  <c r="W377" s="1"/>
  <c r="T378"/>
  <c r="W378" s="1"/>
  <c r="T380"/>
  <c r="W380"/>
  <c r="T344"/>
  <c r="T345"/>
  <c r="W345"/>
  <c r="T346"/>
  <c r="T347"/>
  <c r="W347" s="1"/>
  <c r="T348"/>
  <c r="W348"/>
  <c r="T349"/>
  <c r="W349" s="1"/>
  <c r="T350"/>
  <c r="W350" s="1"/>
  <c r="T351"/>
  <c r="W351" s="1"/>
  <c r="T352"/>
  <c r="W352" s="1"/>
  <c r="T353"/>
  <c r="W353" s="1"/>
  <c r="T354"/>
  <c r="W354"/>
  <c r="T355"/>
  <c r="W355" s="1"/>
  <c r="T356"/>
  <c r="W356"/>
  <c r="T357"/>
  <c r="W357" s="1"/>
  <c r="T358"/>
  <c r="W358" s="1"/>
  <c r="T359"/>
  <c r="W359" s="1"/>
  <c r="T323"/>
  <c r="T326"/>
  <c r="W326" s="1"/>
  <c r="T329"/>
  <c r="W329" s="1"/>
  <c r="T334"/>
  <c r="W334" s="1"/>
  <c r="T337"/>
  <c r="W337" s="1"/>
  <c r="T302"/>
  <c r="W302"/>
  <c r="T305"/>
  <c r="W305" s="1"/>
  <c r="T307"/>
  <c r="W307" s="1"/>
  <c r="T308"/>
  <c r="W308" s="1"/>
  <c r="T311"/>
  <c r="W311"/>
  <c r="T314"/>
  <c r="W314" s="1"/>
  <c r="T316"/>
  <c r="W316" s="1"/>
  <c r="T317"/>
  <c r="T281"/>
  <c r="T282"/>
  <c r="W282" s="1"/>
  <c r="T283"/>
  <c r="W283"/>
  <c r="T284"/>
  <c r="W284" s="1"/>
  <c r="T285"/>
  <c r="W285"/>
  <c r="T286"/>
  <c r="W286" s="1"/>
  <c r="T287"/>
  <c r="W287" s="1"/>
  <c r="T288"/>
  <c r="W288" s="1"/>
  <c r="T289"/>
  <c r="W289" s="1"/>
  <c r="T290"/>
  <c r="W290" s="1"/>
  <c r="T291"/>
  <c r="W291"/>
  <c r="T292"/>
  <c r="W292" s="1"/>
  <c r="T293"/>
  <c r="W293"/>
  <c r="T294"/>
  <c r="W294" s="1"/>
  <c r="T295"/>
  <c r="T296"/>
  <c r="W296" s="1"/>
  <c r="T260"/>
  <c r="T261"/>
  <c r="W261" s="1"/>
  <c r="T262"/>
  <c r="T263"/>
  <c r="W263"/>
  <c r="T264"/>
  <c r="W264" s="1"/>
  <c r="T265"/>
  <c r="W265"/>
  <c r="T266"/>
  <c r="T267"/>
  <c r="W267" s="1"/>
  <c r="T268"/>
  <c r="W268" s="1"/>
  <c r="T269"/>
  <c r="W269" s="1"/>
  <c r="T270"/>
  <c r="W270" s="1"/>
  <c r="T271"/>
  <c r="W271"/>
  <c r="T272"/>
  <c r="W272" s="1"/>
  <c r="T273"/>
  <c r="W273"/>
  <c r="T274"/>
  <c r="W274" s="1"/>
  <c r="T275"/>
  <c r="W275" s="1"/>
  <c r="Q238" i="13"/>
  <c r="Q175"/>
  <c r="R239" i="14"/>
  <c r="U239" s="1"/>
  <c r="R113"/>
  <c r="R71"/>
  <c r="U71" s="1"/>
  <c r="R50"/>
  <c r="R29"/>
  <c r="R8"/>
  <c r="R407" i="15"/>
  <c r="R344"/>
  <c r="U344" s="1"/>
  <c r="R323"/>
  <c r="U323" s="1"/>
  <c r="R281"/>
  <c r="R260"/>
  <c r="U260" s="1"/>
  <c r="Q322" i="13"/>
  <c r="Q217"/>
  <c r="Q196"/>
  <c r="R421" i="14"/>
  <c r="U421"/>
  <c r="R419"/>
  <c r="U419" s="1"/>
  <c r="R417"/>
  <c r="U417" s="1"/>
  <c r="R415"/>
  <c r="U415" s="1"/>
  <c r="R413"/>
  <c r="U413" s="1"/>
  <c r="R411"/>
  <c r="U411" s="1"/>
  <c r="R197" i="15"/>
  <c r="R176"/>
  <c r="R134"/>
  <c r="R113"/>
  <c r="U113" s="1"/>
  <c r="R92"/>
  <c r="R71"/>
  <c r="R50"/>
  <c r="U50"/>
  <c r="R29"/>
  <c r="R8"/>
  <c r="R407" i="16"/>
  <c r="R386"/>
  <c r="R365"/>
  <c r="R344"/>
  <c r="R302"/>
  <c r="U302"/>
  <c r="R281"/>
  <c r="R239"/>
  <c r="R218"/>
  <c r="R197"/>
  <c r="R134"/>
  <c r="U134" s="1"/>
  <c r="R113"/>
  <c r="R99"/>
  <c r="U99"/>
  <c r="T99"/>
  <c r="W99" s="1"/>
  <c r="R98"/>
  <c r="U98"/>
  <c r="T98"/>
  <c r="W98" s="1"/>
  <c r="R97"/>
  <c r="U97" s="1"/>
  <c r="T97"/>
  <c r="W97" s="1"/>
  <c r="R96"/>
  <c r="U96" s="1"/>
  <c r="T96"/>
  <c r="W96" s="1"/>
  <c r="R95"/>
  <c r="U95"/>
  <c r="T95"/>
  <c r="W95" s="1"/>
  <c r="R94"/>
  <c r="U94"/>
  <c r="T94"/>
  <c r="R93"/>
  <c r="U93" s="1"/>
  <c r="T93"/>
  <c r="W93" s="1"/>
  <c r="R92"/>
  <c r="U92" s="1"/>
  <c r="T92"/>
  <c r="U43" i="19"/>
  <c r="T212" i="15"/>
  <c r="W212" s="1"/>
  <c r="T210"/>
  <c r="W210" s="1"/>
  <c r="T208"/>
  <c r="W208"/>
  <c r="T206"/>
  <c r="W206" s="1"/>
  <c r="T204"/>
  <c r="W204"/>
  <c r="T202"/>
  <c r="W202" s="1"/>
  <c r="T200"/>
  <c r="W200" s="1"/>
  <c r="T198"/>
  <c r="W198" s="1"/>
  <c r="T191"/>
  <c r="W191" s="1"/>
  <c r="T190"/>
  <c r="W190" s="1"/>
  <c r="T189"/>
  <c r="W189"/>
  <c r="T188"/>
  <c r="W188" s="1"/>
  <c r="T187"/>
  <c r="W187" s="1"/>
  <c r="T186"/>
  <c r="W186" s="1"/>
  <c r="T185"/>
  <c r="W185" s="1"/>
  <c r="T184"/>
  <c r="W184" s="1"/>
  <c r="T183"/>
  <c r="W183" s="1"/>
  <c r="T182"/>
  <c r="W182" s="1"/>
  <c r="T181"/>
  <c r="T180"/>
  <c r="W180" s="1"/>
  <c r="T179"/>
  <c r="W179" s="1"/>
  <c r="T178"/>
  <c r="W178" s="1"/>
  <c r="T177"/>
  <c r="W177" s="1"/>
  <c r="T170"/>
  <c r="W170"/>
  <c r="T168"/>
  <c r="W168" s="1"/>
  <c r="T166"/>
  <c r="W166"/>
  <c r="T164"/>
  <c r="W164" s="1"/>
  <c r="T162"/>
  <c r="W162" s="1"/>
  <c r="T160"/>
  <c r="W160" s="1"/>
  <c r="T158"/>
  <c r="W158" s="1"/>
  <c r="T156"/>
  <c r="W156" s="1"/>
  <c r="T148"/>
  <c r="W148"/>
  <c r="T146"/>
  <c r="W146" s="1"/>
  <c r="T144"/>
  <c r="W144"/>
  <c r="T142"/>
  <c r="W142" s="1"/>
  <c r="T140"/>
  <c r="W140" s="1"/>
  <c r="T138"/>
  <c r="W138" s="1"/>
  <c r="T136"/>
  <c r="W136" s="1"/>
  <c r="T128"/>
  <c r="W128" s="1"/>
  <c r="T126"/>
  <c r="W126"/>
  <c r="T124"/>
  <c r="W124" s="1"/>
  <c r="T122"/>
  <c r="W122"/>
  <c r="T120"/>
  <c r="W120" s="1"/>
  <c r="T118"/>
  <c r="W118" s="1"/>
  <c r="T116"/>
  <c r="W116" s="1"/>
  <c r="T114"/>
  <c r="W114" s="1"/>
  <c r="T107"/>
  <c r="W107" s="1"/>
  <c r="T106"/>
  <c r="W106"/>
  <c r="T105"/>
  <c r="W105" s="1"/>
  <c r="T104"/>
  <c r="W104"/>
  <c r="T103"/>
  <c r="W103" s="1"/>
  <c r="T102"/>
  <c r="W102" s="1"/>
  <c r="T101"/>
  <c r="W101" s="1"/>
  <c r="T100"/>
  <c r="W100" s="1"/>
  <c r="T99"/>
  <c r="W99" s="1"/>
  <c r="T98"/>
  <c r="W98"/>
  <c r="T97"/>
  <c r="W97" s="1"/>
  <c r="T96"/>
  <c r="W96"/>
  <c r="T95"/>
  <c r="W95" s="1"/>
  <c r="T94"/>
  <c r="W94" s="1"/>
  <c r="T93"/>
  <c r="W93" s="1"/>
  <c r="T86"/>
  <c r="W86" s="1"/>
  <c r="T85"/>
  <c r="W85" s="1"/>
  <c r="T84"/>
  <c r="W84"/>
  <c r="T83"/>
  <c r="W83" s="1"/>
  <c r="T82"/>
  <c r="W82"/>
  <c r="T81"/>
  <c r="W81" s="1"/>
  <c r="T80"/>
  <c r="W80" s="1"/>
  <c r="T79"/>
  <c r="W79" s="1"/>
  <c r="T78"/>
  <c r="W78" s="1"/>
  <c r="T77"/>
  <c r="W77" s="1"/>
  <c r="T76"/>
  <c r="W76"/>
  <c r="T75"/>
  <c r="W75" s="1"/>
  <c r="T74"/>
  <c r="W74"/>
  <c r="T73"/>
  <c r="T72"/>
  <c r="W72" s="1"/>
  <c r="T64"/>
  <c r="W64" s="1"/>
  <c r="T62"/>
  <c r="W62" s="1"/>
  <c r="T60"/>
  <c r="W60" s="1"/>
  <c r="T58"/>
  <c r="W58"/>
  <c r="T56"/>
  <c r="W56" s="1"/>
  <c r="T54"/>
  <c r="W54"/>
  <c r="T52"/>
  <c r="W52" s="1"/>
  <c r="T44"/>
  <c r="W44" s="1"/>
  <c r="T43"/>
  <c r="W43" s="1"/>
  <c r="T42"/>
  <c r="W42" s="1"/>
  <c r="T41"/>
  <c r="W41" s="1"/>
  <c r="T40"/>
  <c r="W40"/>
  <c r="T39"/>
  <c r="T38"/>
  <c r="W38"/>
  <c r="T37"/>
  <c r="W37" s="1"/>
  <c r="T36"/>
  <c r="W36"/>
  <c r="T35"/>
  <c r="W35" s="1"/>
  <c r="T34"/>
  <c r="W34"/>
  <c r="T33"/>
  <c r="W33" s="1"/>
  <c r="T32"/>
  <c r="W32"/>
  <c r="T31"/>
  <c r="W31" s="1"/>
  <c r="T30"/>
  <c r="W30"/>
  <c r="T23"/>
  <c r="W23" s="1"/>
  <c r="T22"/>
  <c r="W22"/>
  <c r="T21"/>
  <c r="W21" s="1"/>
  <c r="T20"/>
  <c r="W20"/>
  <c r="T19"/>
  <c r="W19" s="1"/>
  <c r="T18"/>
  <c r="W18"/>
  <c r="T17"/>
  <c r="W17" s="1"/>
  <c r="T16"/>
  <c r="W16"/>
  <c r="T15"/>
  <c r="W15" s="1"/>
  <c r="T14"/>
  <c r="W14" s="1"/>
  <c r="T13"/>
  <c r="W13" s="1"/>
  <c r="T12"/>
  <c r="W12"/>
  <c r="T11"/>
  <c r="W11" s="1"/>
  <c r="T10"/>
  <c r="W10"/>
  <c r="T9"/>
  <c r="W9" s="1"/>
  <c r="T422" i="16"/>
  <c r="W422"/>
  <c r="T421"/>
  <c r="W421" s="1"/>
  <c r="T420"/>
  <c r="W420" s="1"/>
  <c r="T419"/>
  <c r="W419" s="1"/>
  <c r="T418"/>
  <c r="W418"/>
  <c r="T417"/>
  <c r="W417" s="1"/>
  <c r="T416"/>
  <c r="W416"/>
  <c r="T415"/>
  <c r="W415" s="1"/>
  <c r="T414"/>
  <c r="W414"/>
  <c r="T413"/>
  <c r="W413" s="1"/>
  <c r="T412"/>
  <c r="W412" s="1"/>
  <c r="T411"/>
  <c r="W411" s="1"/>
  <c r="T410"/>
  <c r="W410"/>
  <c r="T409"/>
  <c r="W409" s="1"/>
  <c r="T408"/>
  <c r="W408"/>
  <c r="T401"/>
  <c r="W401" s="1"/>
  <c r="T400"/>
  <c r="W400"/>
  <c r="T399"/>
  <c r="W399" s="1"/>
  <c r="T398"/>
  <c r="W398" s="1"/>
  <c r="T397"/>
  <c r="W397" s="1"/>
  <c r="T396"/>
  <c r="W396"/>
  <c r="T395"/>
  <c r="W395" s="1"/>
  <c r="T394"/>
  <c r="W394"/>
  <c r="T393"/>
  <c r="W393" s="1"/>
  <c r="T392"/>
  <c r="W392"/>
  <c r="T391"/>
  <c r="W391" s="1"/>
  <c r="T390"/>
  <c r="W390" s="1"/>
  <c r="T389"/>
  <c r="W389" s="1"/>
  <c r="T388"/>
  <c r="W388"/>
  <c r="T387"/>
  <c r="W387" s="1"/>
  <c r="T380"/>
  <c r="W380"/>
  <c r="T378"/>
  <c r="W378" s="1"/>
  <c r="T376"/>
  <c r="W376"/>
  <c r="T374"/>
  <c r="W374" s="1"/>
  <c r="T372"/>
  <c r="W372" s="1"/>
  <c r="T370"/>
  <c r="W370" s="1"/>
  <c r="T368"/>
  <c r="W368" s="1"/>
  <c r="T366"/>
  <c r="W366" s="1"/>
  <c r="T359"/>
  <c r="W359" s="1"/>
  <c r="T358"/>
  <c r="W358"/>
  <c r="T357"/>
  <c r="W357" s="1"/>
  <c r="T356"/>
  <c r="W356"/>
  <c r="T355"/>
  <c r="W355" s="1"/>
  <c r="T354"/>
  <c r="W354" s="1"/>
  <c r="T353"/>
  <c r="W353" s="1"/>
  <c r="T352"/>
  <c r="W352"/>
  <c r="T351"/>
  <c r="W351" s="1"/>
  <c r="T350"/>
  <c r="W350"/>
  <c r="T349"/>
  <c r="W349" s="1"/>
  <c r="T348"/>
  <c r="W348" s="1"/>
  <c r="T347"/>
  <c r="W347" s="1"/>
  <c r="T346"/>
  <c r="W346" s="1"/>
  <c r="T345"/>
  <c r="W345" s="1"/>
  <c r="T338"/>
  <c r="W338"/>
  <c r="T336"/>
  <c r="W336" s="1"/>
  <c r="T334"/>
  <c r="W334" s="1"/>
  <c r="T332"/>
  <c r="W332" s="1"/>
  <c r="T330"/>
  <c r="W330" s="1"/>
  <c r="T328"/>
  <c r="W328" s="1"/>
  <c r="T326"/>
  <c r="W326" s="1"/>
  <c r="T324"/>
  <c r="W324" s="1"/>
  <c r="T317"/>
  <c r="W317" s="1"/>
  <c r="T316"/>
  <c r="W316" s="1"/>
  <c r="T315"/>
  <c r="W315"/>
  <c r="T314"/>
  <c r="W314" s="1"/>
  <c r="T313"/>
  <c r="W313" s="1"/>
  <c r="T312"/>
  <c r="W312" s="1"/>
  <c r="T311"/>
  <c r="W311" s="1"/>
  <c r="T310"/>
  <c r="W310" s="1"/>
  <c r="T309"/>
  <c r="W309"/>
  <c r="T308"/>
  <c r="W308" s="1"/>
  <c r="T307"/>
  <c r="W307" s="1"/>
  <c r="T306"/>
  <c r="W306" s="1"/>
  <c r="T305"/>
  <c r="W305" s="1"/>
  <c r="T304"/>
  <c r="W304" s="1"/>
  <c r="T303"/>
  <c r="W303" s="1"/>
  <c r="T296"/>
  <c r="W296" s="1"/>
  <c r="T295"/>
  <c r="W295"/>
  <c r="T294"/>
  <c r="W294" s="1"/>
  <c r="T293"/>
  <c r="W293"/>
  <c r="T292"/>
  <c r="W292" s="1"/>
  <c r="T291"/>
  <c r="W291" s="1"/>
  <c r="T290"/>
  <c r="W290" s="1"/>
  <c r="T289"/>
  <c r="W289" s="1"/>
  <c r="T288"/>
  <c r="W288" s="1"/>
  <c r="T287"/>
  <c r="W287"/>
  <c r="T286"/>
  <c r="W286" s="1"/>
  <c r="T285"/>
  <c r="W285" s="1"/>
  <c r="T284"/>
  <c r="W284" s="1"/>
  <c r="T283"/>
  <c r="W283" s="1"/>
  <c r="T282"/>
  <c r="W282" s="1"/>
  <c r="T274"/>
  <c r="W274" s="1"/>
  <c r="T272"/>
  <c r="W272" s="1"/>
  <c r="T270"/>
  <c r="W270"/>
  <c r="T268"/>
  <c r="W268" s="1"/>
  <c r="T266"/>
  <c r="W266"/>
  <c r="T264"/>
  <c r="W264" s="1"/>
  <c r="T262"/>
  <c r="W262" s="1"/>
  <c r="T254"/>
  <c r="W254" s="1"/>
  <c r="T253"/>
  <c r="W253" s="1"/>
  <c r="T252"/>
  <c r="W252" s="1"/>
  <c r="T251"/>
  <c r="W251"/>
  <c r="T250"/>
  <c r="W250" s="1"/>
  <c r="T249"/>
  <c r="W249" s="1"/>
  <c r="T248"/>
  <c r="W248" s="1"/>
  <c r="T247"/>
  <c r="W247" s="1"/>
  <c r="T246"/>
  <c r="W246" s="1"/>
  <c r="T245"/>
  <c r="W245" s="1"/>
  <c r="T244"/>
  <c r="W244" s="1"/>
  <c r="T243"/>
  <c r="W243"/>
  <c r="T242"/>
  <c r="W242" s="1"/>
  <c r="T241"/>
  <c r="W241"/>
  <c r="T240"/>
  <c r="W240" s="1"/>
  <c r="T233"/>
  <c r="W233" s="1"/>
  <c r="T232"/>
  <c r="W232" s="1"/>
  <c r="T231"/>
  <c r="W231" s="1"/>
  <c r="T230"/>
  <c r="W230" s="1"/>
  <c r="T229"/>
  <c r="W229"/>
  <c r="T228"/>
  <c r="W228" s="1"/>
  <c r="T227"/>
  <c r="W227" s="1"/>
  <c r="T226"/>
  <c r="W226" s="1"/>
  <c r="T225"/>
  <c r="W225" s="1"/>
  <c r="T224"/>
  <c r="W224" s="1"/>
  <c r="T223"/>
  <c r="W223" s="1"/>
  <c r="T222"/>
  <c r="W222" s="1"/>
  <c r="T221"/>
  <c r="W221" s="1"/>
  <c r="T220"/>
  <c r="W220" s="1"/>
  <c r="T219"/>
  <c r="W219"/>
  <c r="T212"/>
  <c r="W212" s="1"/>
  <c r="T210"/>
  <c r="W210" s="1"/>
  <c r="T208"/>
  <c r="W208" s="1"/>
  <c r="T206"/>
  <c r="W206" s="1"/>
  <c r="T204"/>
  <c r="W204" s="1"/>
  <c r="T202"/>
  <c r="W202"/>
  <c r="T200"/>
  <c r="W200" s="1"/>
  <c r="T198"/>
  <c r="W198" s="1"/>
  <c r="T190"/>
  <c r="W190" s="1"/>
  <c r="T188"/>
  <c r="W188" s="1"/>
  <c r="T186"/>
  <c r="W186" s="1"/>
  <c r="T184"/>
  <c r="W184" s="1"/>
  <c r="T182"/>
  <c r="W182" s="1"/>
  <c r="T180"/>
  <c r="W180"/>
  <c r="T178"/>
  <c r="W178" s="1"/>
  <c r="T170"/>
  <c r="W170"/>
  <c r="T168"/>
  <c r="W168" s="1"/>
  <c r="T166"/>
  <c r="W166" s="1"/>
  <c r="T164"/>
  <c r="W164" s="1"/>
  <c r="T162"/>
  <c r="W162" s="1"/>
  <c r="T160"/>
  <c r="W160" s="1"/>
  <c r="T158"/>
  <c r="W158"/>
  <c r="T156"/>
  <c r="W156" s="1"/>
  <c r="T149"/>
  <c r="W149" s="1"/>
  <c r="T148"/>
  <c r="W148" s="1"/>
  <c r="T147"/>
  <c r="W147" s="1"/>
  <c r="T146"/>
  <c r="W146" s="1"/>
  <c r="T145"/>
  <c r="W145" s="1"/>
  <c r="T144"/>
  <c r="W144" s="1"/>
  <c r="T143"/>
  <c r="W143"/>
  <c r="T142"/>
  <c r="W142" s="1"/>
  <c r="T141"/>
  <c r="W141"/>
  <c r="T140"/>
  <c r="W140" s="1"/>
  <c r="T139"/>
  <c r="W139" s="1"/>
  <c r="T138"/>
  <c r="W138" s="1"/>
  <c r="T137"/>
  <c r="W137" s="1"/>
  <c r="T136"/>
  <c r="W136" s="1"/>
  <c r="T135"/>
  <c r="W135"/>
  <c r="T128"/>
  <c r="W128" s="1"/>
  <c r="T127"/>
  <c r="W127" s="1"/>
  <c r="T126"/>
  <c r="W126" s="1"/>
  <c r="T125"/>
  <c r="W125"/>
  <c r="T124"/>
  <c r="W124" s="1"/>
  <c r="T123"/>
  <c r="W123"/>
  <c r="T122"/>
  <c r="W122" s="1"/>
  <c r="T121"/>
  <c r="W121"/>
  <c r="T120"/>
  <c r="W120" s="1"/>
  <c r="T119"/>
  <c r="W119" s="1"/>
  <c r="T118"/>
  <c r="W118" s="1"/>
  <c r="T117"/>
  <c r="W117" s="1"/>
  <c r="T116"/>
  <c r="W116" s="1"/>
  <c r="T115"/>
  <c r="W115"/>
  <c r="T114"/>
  <c r="W114" s="1"/>
  <c r="T107"/>
  <c r="W107"/>
  <c r="T106"/>
  <c r="W106" s="1"/>
  <c r="T105"/>
  <c r="W105" s="1"/>
  <c r="T104"/>
  <c r="W104" s="1"/>
  <c r="T103"/>
  <c r="W103"/>
  <c r="T102"/>
  <c r="W102" s="1"/>
  <c r="T101"/>
  <c r="W101"/>
  <c r="T100"/>
  <c r="W100" s="1"/>
  <c r="T155" i="19"/>
  <c r="T156"/>
  <c r="W156" s="1"/>
  <c r="T157"/>
  <c r="T158"/>
  <c r="W158" s="1"/>
  <c r="T159"/>
  <c r="W159" s="1"/>
  <c r="T160"/>
  <c r="W160"/>
  <c r="T161"/>
  <c r="W161" s="1"/>
  <c r="T162"/>
  <c r="W162"/>
  <c r="T163"/>
  <c r="W163" s="1"/>
  <c r="T164"/>
  <c r="W164"/>
  <c r="T165"/>
  <c r="W165" s="1"/>
  <c r="T166"/>
  <c r="W166" s="1"/>
  <c r="T167"/>
  <c r="W167" s="1"/>
  <c r="T168"/>
  <c r="W168"/>
  <c r="T134"/>
  <c r="T135"/>
  <c r="W135"/>
  <c r="T136"/>
  <c r="W136" s="1"/>
  <c r="T137"/>
  <c r="W137"/>
  <c r="T138"/>
  <c r="W138" s="1"/>
  <c r="T139"/>
  <c r="W139" s="1"/>
  <c r="T140"/>
  <c r="W140" s="1"/>
  <c r="T141"/>
  <c r="W141" s="1"/>
  <c r="T142"/>
  <c r="W142" s="1"/>
  <c r="T143"/>
  <c r="W143"/>
  <c r="T144"/>
  <c r="W144" s="1"/>
  <c r="T145"/>
  <c r="W145"/>
  <c r="T146"/>
  <c r="W146" s="1"/>
  <c r="T147"/>
  <c r="W147" s="1"/>
  <c r="T148"/>
  <c r="W148" s="1"/>
  <c r="T149"/>
  <c r="W149"/>
  <c r="T113"/>
  <c r="W113" s="1"/>
  <c r="T114"/>
  <c r="T115"/>
  <c r="W115" s="1"/>
  <c r="T116"/>
  <c r="T117"/>
  <c r="W117" s="1"/>
  <c r="T118"/>
  <c r="W118"/>
  <c r="T119"/>
  <c r="W119" s="1"/>
  <c r="T120"/>
  <c r="W120"/>
  <c r="T121"/>
  <c r="W121" s="1"/>
  <c r="T122"/>
  <c r="W122"/>
  <c r="T123"/>
  <c r="W123" s="1"/>
  <c r="T124"/>
  <c r="W124" s="1"/>
  <c r="T125"/>
  <c r="W125" s="1"/>
  <c r="T126"/>
  <c r="W126"/>
  <c r="T127"/>
  <c r="W127" s="1"/>
  <c r="T128"/>
  <c r="W128"/>
  <c r="T92"/>
  <c r="T93"/>
  <c r="W93" s="1"/>
  <c r="T94"/>
  <c r="W94"/>
  <c r="T95"/>
  <c r="W95" s="1"/>
  <c r="T96"/>
  <c r="W96"/>
  <c r="T97"/>
  <c r="W97" s="1"/>
  <c r="T98"/>
  <c r="W98" s="1"/>
  <c r="T99"/>
  <c r="W99" s="1"/>
  <c r="T100"/>
  <c r="T101"/>
  <c r="W101" s="1"/>
  <c r="T102"/>
  <c r="W102"/>
  <c r="T103"/>
  <c r="W103" s="1"/>
  <c r="T104"/>
  <c r="W104"/>
  <c r="T105"/>
  <c r="W105" s="1"/>
  <c r="T106"/>
  <c r="W106" s="1"/>
  <c r="T107"/>
  <c r="W107" s="1"/>
  <c r="T71"/>
  <c r="W71" s="1"/>
  <c r="T73"/>
  <c r="W73" s="1"/>
  <c r="T75"/>
  <c r="W75"/>
  <c r="T77"/>
  <c r="W77" s="1"/>
  <c r="T79"/>
  <c r="W79" s="1"/>
  <c r="T81"/>
  <c r="W81" s="1"/>
  <c r="T83"/>
  <c r="W83"/>
  <c r="T85"/>
  <c r="W85" s="1"/>
  <c r="T50"/>
  <c r="T51"/>
  <c r="W51" s="1"/>
  <c r="T52"/>
  <c r="W52" s="1"/>
  <c r="T53"/>
  <c r="T54"/>
  <c r="W54"/>
  <c r="T55"/>
  <c r="W55" s="1"/>
  <c r="T56"/>
  <c r="W56"/>
  <c r="T57"/>
  <c r="W57" s="1"/>
  <c r="T58"/>
  <c r="W58"/>
  <c r="T59"/>
  <c r="W59" s="1"/>
  <c r="T60"/>
  <c r="W60" s="1"/>
  <c r="T61"/>
  <c r="W61" s="1"/>
  <c r="T62"/>
  <c r="W62" s="1"/>
  <c r="T63"/>
  <c r="W63" s="1"/>
  <c r="T64"/>
  <c r="W64"/>
  <c r="T65"/>
  <c r="W65" s="1"/>
  <c r="T29"/>
  <c r="W29"/>
  <c r="T30"/>
  <c r="T31"/>
  <c r="W31" s="1"/>
  <c r="T32"/>
  <c r="W32" s="1"/>
  <c r="T33"/>
  <c r="W33"/>
  <c r="T34"/>
  <c r="W34" s="1"/>
  <c r="T35"/>
  <c r="W35"/>
  <c r="T36"/>
  <c r="W36" s="1"/>
  <c r="T37"/>
  <c r="W37"/>
  <c r="T38"/>
  <c r="W38" s="1"/>
  <c r="T39"/>
  <c r="W39" s="1"/>
  <c r="T40"/>
  <c r="W40" s="1"/>
  <c r="T41"/>
  <c r="W41"/>
  <c r="T42"/>
  <c r="W42" s="1"/>
  <c r="T43"/>
  <c r="W43"/>
  <c r="T44"/>
  <c r="W44" s="1"/>
  <c r="R155"/>
  <c r="R134"/>
  <c r="R113"/>
  <c r="R92"/>
  <c r="R71"/>
  <c r="R50"/>
  <c r="R29"/>
  <c r="R23"/>
  <c r="U23"/>
  <c r="R22"/>
  <c r="U22" s="1"/>
  <c r="R21"/>
  <c r="U21" s="1"/>
  <c r="R20"/>
  <c r="U20" s="1"/>
  <c r="R19"/>
  <c r="U19" s="1"/>
  <c r="R18"/>
  <c r="U18" s="1"/>
  <c r="R17"/>
  <c r="U17" s="1"/>
  <c r="R16"/>
  <c r="U16" s="1"/>
  <c r="R15"/>
  <c r="U15" s="1"/>
  <c r="R14"/>
  <c r="U14" s="1"/>
  <c r="R13"/>
  <c r="U13" s="1"/>
  <c r="R12"/>
  <c r="U12" s="1"/>
  <c r="R11"/>
  <c r="U11" s="1"/>
  <c r="R10"/>
  <c r="U10" s="1"/>
  <c r="R9"/>
  <c r="U9"/>
  <c r="T8"/>
  <c r="O175"/>
  <c r="R170"/>
  <c r="U170"/>
  <c r="R169"/>
  <c r="U169" s="1"/>
  <c r="R8"/>
  <c r="R407" i="20"/>
  <c r="R386"/>
  <c r="U386" s="1"/>
  <c r="R365"/>
  <c r="R344"/>
  <c r="R323"/>
  <c r="U323" s="1"/>
  <c r="R302"/>
  <c r="U302" s="1"/>
  <c r="R281"/>
  <c r="R260"/>
  <c r="R239"/>
  <c r="R218"/>
  <c r="U218" s="1"/>
  <c r="R197"/>
  <c r="R176"/>
  <c r="R155"/>
  <c r="U155" s="1"/>
  <c r="R134"/>
  <c r="U134" s="1"/>
  <c r="R113"/>
  <c r="R92"/>
  <c r="R71"/>
  <c r="R50"/>
  <c r="U50" s="1"/>
  <c r="R37"/>
  <c r="U37" s="1"/>
  <c r="T37"/>
  <c r="W37" s="1"/>
  <c r="R36"/>
  <c r="U36" s="1"/>
  <c r="T36"/>
  <c r="W36" s="1"/>
  <c r="R35"/>
  <c r="U35" s="1"/>
  <c r="T35"/>
  <c r="W35" s="1"/>
  <c r="R34"/>
  <c r="U34" s="1"/>
  <c r="T34"/>
  <c r="W34" s="1"/>
  <c r="R33"/>
  <c r="U33" s="1"/>
  <c r="T33"/>
  <c r="W33" s="1"/>
  <c r="R32"/>
  <c r="U32" s="1"/>
  <c r="T32"/>
  <c r="W32" s="1"/>
  <c r="R31"/>
  <c r="U31" s="1"/>
  <c r="T31"/>
  <c r="W31" s="1"/>
  <c r="R30"/>
  <c r="U30" s="1"/>
  <c r="T30"/>
  <c r="W30" s="1"/>
  <c r="R29"/>
  <c r="T29"/>
  <c r="T23" i="19"/>
  <c r="W23" s="1"/>
  <c r="T22"/>
  <c r="W22" s="1"/>
  <c r="T21"/>
  <c r="W21" s="1"/>
  <c r="T20"/>
  <c r="W20" s="1"/>
  <c r="T19"/>
  <c r="W19" s="1"/>
  <c r="T18"/>
  <c r="W18" s="1"/>
  <c r="T17"/>
  <c r="W17" s="1"/>
  <c r="T16"/>
  <c r="W16" s="1"/>
  <c r="T15"/>
  <c r="W15" s="1"/>
  <c r="T14"/>
  <c r="W14" s="1"/>
  <c r="T13"/>
  <c r="W13" s="1"/>
  <c r="T12"/>
  <c r="W12" s="1"/>
  <c r="T11"/>
  <c r="W11" s="1"/>
  <c r="T10"/>
  <c r="W10" s="1"/>
  <c r="T9"/>
  <c r="W9" s="1"/>
  <c r="T422" i="20"/>
  <c r="W422" s="1"/>
  <c r="T421"/>
  <c r="W421" s="1"/>
  <c r="T420"/>
  <c r="W420" s="1"/>
  <c r="T419"/>
  <c r="W419" s="1"/>
  <c r="T418"/>
  <c r="W418" s="1"/>
  <c r="T417"/>
  <c r="W417" s="1"/>
  <c r="T416"/>
  <c r="W416" s="1"/>
  <c r="T415"/>
  <c r="W415" s="1"/>
  <c r="T414"/>
  <c r="W414" s="1"/>
  <c r="T413"/>
  <c r="W413" s="1"/>
  <c r="T412"/>
  <c r="W412" s="1"/>
  <c r="T411"/>
  <c r="W411" s="1"/>
  <c r="T410"/>
  <c r="W410" s="1"/>
  <c r="T409"/>
  <c r="W409" s="1"/>
  <c r="T408"/>
  <c r="W408" s="1"/>
  <c r="T401"/>
  <c r="W401" s="1"/>
  <c r="T400"/>
  <c r="W400" s="1"/>
  <c r="T399"/>
  <c r="W399" s="1"/>
  <c r="T398"/>
  <c r="W398" s="1"/>
  <c r="T397"/>
  <c r="W397" s="1"/>
  <c r="T396"/>
  <c r="W396" s="1"/>
  <c r="T395"/>
  <c r="W395" s="1"/>
  <c r="T394"/>
  <c r="W394" s="1"/>
  <c r="T393"/>
  <c r="W393" s="1"/>
  <c r="T392"/>
  <c r="W392" s="1"/>
  <c r="T391"/>
  <c r="W391" s="1"/>
  <c r="T390"/>
  <c r="W390" s="1"/>
  <c r="T389"/>
  <c r="W389" s="1"/>
  <c r="T388"/>
  <c r="W388" s="1"/>
  <c r="T387"/>
  <c r="W387" s="1"/>
  <c r="T380"/>
  <c r="W380" s="1"/>
  <c r="T379"/>
  <c r="W379" s="1"/>
  <c r="T378"/>
  <c r="W378" s="1"/>
  <c r="T377"/>
  <c r="W377" s="1"/>
  <c r="T376"/>
  <c r="W376" s="1"/>
  <c r="T375"/>
  <c r="W375" s="1"/>
  <c r="T374"/>
  <c r="W374" s="1"/>
  <c r="T373"/>
  <c r="W373" s="1"/>
  <c r="T372"/>
  <c r="W372" s="1"/>
  <c r="T371"/>
  <c r="W371" s="1"/>
  <c r="T370"/>
  <c r="W370" s="1"/>
  <c r="T369"/>
  <c r="W369" s="1"/>
  <c r="T368"/>
  <c r="W368" s="1"/>
  <c r="T367"/>
  <c r="W367" s="1"/>
  <c r="T366"/>
  <c r="T359"/>
  <c r="W359"/>
  <c r="T358"/>
  <c r="W358"/>
  <c r="T357"/>
  <c r="W357"/>
  <c r="T356"/>
  <c r="W356"/>
  <c r="T355"/>
  <c r="W355"/>
  <c r="T354"/>
  <c r="W354"/>
  <c r="T353"/>
  <c r="W353"/>
  <c r="T352"/>
  <c r="W352"/>
  <c r="T351"/>
  <c r="W351"/>
  <c r="T350"/>
  <c r="W350"/>
  <c r="T349"/>
  <c r="W349"/>
  <c r="T348"/>
  <c r="W348"/>
  <c r="T347"/>
  <c r="W347"/>
  <c r="T346"/>
  <c r="W346"/>
  <c r="T345"/>
  <c r="W345"/>
  <c r="T338"/>
  <c r="W338" s="1"/>
  <c r="T337"/>
  <c r="W337"/>
  <c r="T336"/>
  <c r="W336" s="1"/>
  <c r="T335"/>
  <c r="W335"/>
  <c r="T334"/>
  <c r="W334" s="1"/>
  <c r="T333"/>
  <c r="W333" s="1"/>
  <c r="T332"/>
  <c r="W332" s="1"/>
  <c r="T331"/>
  <c r="W331"/>
  <c r="T330"/>
  <c r="W330" s="1"/>
  <c r="T329"/>
  <c r="W329"/>
  <c r="T328"/>
  <c r="W328" s="1"/>
  <c r="T327"/>
  <c r="W327"/>
  <c r="T326"/>
  <c r="W326" s="1"/>
  <c r="T325"/>
  <c r="W325" s="1"/>
  <c r="T324"/>
  <c r="W324" s="1"/>
  <c r="T317"/>
  <c r="W317"/>
  <c r="T316"/>
  <c r="W316" s="1"/>
  <c r="T315"/>
  <c r="W315"/>
  <c r="T314"/>
  <c r="W314" s="1"/>
  <c r="T313"/>
  <c r="W313"/>
  <c r="T312"/>
  <c r="W312" s="1"/>
  <c r="T311"/>
  <c r="W311" s="1"/>
  <c r="T310"/>
  <c r="W310" s="1"/>
  <c r="T309"/>
  <c r="W309"/>
  <c r="T308"/>
  <c r="W308" s="1"/>
  <c r="T307"/>
  <c r="W307"/>
  <c r="T306"/>
  <c r="W306" s="1"/>
  <c r="T305"/>
  <c r="W305"/>
  <c r="T304"/>
  <c r="W304" s="1"/>
  <c r="T303"/>
  <c r="W303" s="1"/>
  <c r="T296"/>
  <c r="W296" s="1"/>
  <c r="T295"/>
  <c r="W295"/>
  <c r="T294"/>
  <c r="W294" s="1"/>
  <c r="T293"/>
  <c r="W293"/>
  <c r="T292"/>
  <c r="W292" s="1"/>
  <c r="T291"/>
  <c r="W291"/>
  <c r="T290"/>
  <c r="W290" s="1"/>
  <c r="T289"/>
  <c r="W289" s="1"/>
  <c r="T288"/>
  <c r="W288" s="1"/>
  <c r="T287"/>
  <c r="W287" s="1"/>
  <c r="T286"/>
  <c r="W286" s="1"/>
  <c r="T285"/>
  <c r="W285" s="1"/>
  <c r="T284"/>
  <c r="W284"/>
  <c r="T283"/>
  <c r="W283" s="1"/>
  <c r="T282"/>
  <c r="T275"/>
  <c r="W275"/>
  <c r="T274"/>
  <c r="W274" s="1"/>
  <c r="T273"/>
  <c r="W273" s="1"/>
  <c r="T272"/>
  <c r="W272" s="1"/>
  <c r="T271"/>
  <c r="W271" s="1"/>
  <c r="T270"/>
  <c r="W270" s="1"/>
  <c r="T269"/>
  <c r="W269" s="1"/>
  <c r="T268"/>
  <c r="W268" s="1"/>
  <c r="T267"/>
  <c r="W267" s="1"/>
  <c r="T266"/>
  <c r="W266" s="1"/>
  <c r="T265"/>
  <c r="W265" s="1"/>
  <c r="T264"/>
  <c r="W264" s="1"/>
  <c r="T263"/>
  <c r="W263"/>
  <c r="T262"/>
  <c r="W262" s="1"/>
  <c r="T261"/>
  <c r="W261" s="1"/>
  <c r="T254"/>
  <c r="W254" s="1"/>
  <c r="T253"/>
  <c r="W253" s="1"/>
  <c r="T252"/>
  <c r="W252" s="1"/>
  <c r="T251"/>
  <c r="W251" s="1"/>
  <c r="T250"/>
  <c r="W250" s="1"/>
  <c r="T249"/>
  <c r="W249" s="1"/>
  <c r="T248"/>
  <c r="W248" s="1"/>
  <c r="T247"/>
  <c r="W247" s="1"/>
  <c r="T246"/>
  <c r="W246" s="1"/>
  <c r="T245"/>
  <c r="W245" s="1"/>
  <c r="T244"/>
  <c r="W244" s="1"/>
  <c r="T243"/>
  <c r="W243" s="1"/>
  <c r="T242"/>
  <c r="W242" s="1"/>
  <c r="T241"/>
  <c r="W241"/>
  <c r="T240"/>
  <c r="W240" s="1"/>
  <c r="T233"/>
  <c r="W233" s="1"/>
  <c r="T232"/>
  <c r="W232" s="1"/>
  <c r="T231"/>
  <c r="W231"/>
  <c r="T230"/>
  <c r="W230" s="1"/>
  <c r="T229"/>
  <c r="W229" s="1"/>
  <c r="T228"/>
  <c r="W228" s="1"/>
  <c r="T227"/>
  <c r="W227" s="1"/>
  <c r="T226"/>
  <c r="W226" s="1"/>
  <c r="T225"/>
  <c r="W225" s="1"/>
  <c r="T224"/>
  <c r="W224" s="1"/>
  <c r="T223"/>
  <c r="W223" s="1"/>
  <c r="T222"/>
  <c r="W222" s="1"/>
  <c r="T221"/>
  <c r="W221" s="1"/>
  <c r="T220"/>
  <c r="W220" s="1"/>
  <c r="T219"/>
  <c r="W219"/>
  <c r="T212"/>
  <c r="W212" s="1"/>
  <c r="T211"/>
  <c r="W211" s="1"/>
  <c r="T210"/>
  <c r="W210" s="1"/>
  <c r="T209"/>
  <c r="W209" s="1"/>
  <c r="T208"/>
  <c r="W208" s="1"/>
  <c r="T207"/>
  <c r="W207" s="1"/>
  <c r="T206"/>
  <c r="W206" s="1"/>
  <c r="T205"/>
  <c r="W205" s="1"/>
  <c r="T204"/>
  <c r="W204" s="1"/>
  <c r="T203"/>
  <c r="W203" s="1"/>
  <c r="T202"/>
  <c r="W202" s="1"/>
  <c r="T201"/>
  <c r="W201" s="1"/>
  <c r="T200"/>
  <c r="W200" s="1"/>
  <c r="T199"/>
  <c r="W199" s="1"/>
  <c r="T198"/>
  <c r="W198" s="1"/>
  <c r="T191"/>
  <c r="W191"/>
  <c r="T190"/>
  <c r="W190" s="1"/>
  <c r="T189"/>
  <c r="W189" s="1"/>
  <c r="T188"/>
  <c r="W188" s="1"/>
  <c r="T187"/>
  <c r="W187"/>
  <c r="T186"/>
  <c r="W186" s="1"/>
  <c r="T185"/>
  <c r="W185" s="1"/>
  <c r="T184"/>
  <c r="W184" s="1"/>
  <c r="T183"/>
  <c r="W183" s="1"/>
  <c r="T182"/>
  <c r="W182" s="1"/>
  <c r="T181"/>
  <c r="W181" s="1"/>
  <c r="T180"/>
  <c r="W180" s="1"/>
  <c r="T179"/>
  <c r="W179" s="1"/>
  <c r="T178"/>
  <c r="W178" s="1"/>
  <c r="T177"/>
  <c r="W177" s="1"/>
  <c r="T170"/>
  <c r="W170" s="1"/>
  <c r="T169"/>
  <c r="W169"/>
  <c r="T168"/>
  <c r="W168" s="1"/>
  <c r="T167"/>
  <c r="W167" s="1"/>
  <c r="T166"/>
  <c r="W166" s="1"/>
  <c r="T165"/>
  <c r="W165" s="1"/>
  <c r="T164"/>
  <c r="W164" s="1"/>
  <c r="T163"/>
  <c r="W163" s="1"/>
  <c r="T162"/>
  <c r="W162" s="1"/>
  <c r="T161"/>
  <c r="W161" s="1"/>
  <c r="T160"/>
  <c r="W160" s="1"/>
  <c r="T159"/>
  <c r="W159" s="1"/>
  <c r="T158"/>
  <c r="W158" s="1"/>
  <c r="T157"/>
  <c r="W157" s="1"/>
  <c r="T156"/>
  <c r="W156" s="1"/>
  <c r="T149"/>
  <c r="W149" s="1"/>
  <c r="T148"/>
  <c r="W148" s="1"/>
  <c r="T147"/>
  <c r="W147"/>
  <c r="T146"/>
  <c r="W146" s="1"/>
  <c r="T145"/>
  <c r="W145" s="1"/>
  <c r="T144"/>
  <c r="W144" s="1"/>
  <c r="T143"/>
  <c r="W143"/>
  <c r="T142"/>
  <c r="W142" s="1"/>
  <c r="T141"/>
  <c r="W141" s="1"/>
  <c r="T140"/>
  <c r="W140" s="1"/>
  <c r="T139"/>
  <c r="W139" s="1"/>
  <c r="T138"/>
  <c r="W138" s="1"/>
  <c r="T137"/>
  <c r="W137" s="1"/>
  <c r="T136"/>
  <c r="W136" s="1"/>
  <c r="T135"/>
  <c r="W135" s="1"/>
  <c r="T128"/>
  <c r="W128" s="1"/>
  <c r="T127"/>
  <c r="W127" s="1"/>
  <c r="T126"/>
  <c r="W126" s="1"/>
  <c r="T125"/>
  <c r="W125" s="1"/>
  <c r="T124"/>
  <c r="W124" s="1"/>
  <c r="T123"/>
  <c r="W123" s="1"/>
  <c r="T122"/>
  <c r="W122" s="1"/>
  <c r="T121"/>
  <c r="W121" s="1"/>
  <c r="T120"/>
  <c r="W120" s="1"/>
  <c r="T119"/>
  <c r="W119" s="1"/>
  <c r="T118"/>
  <c r="W118" s="1"/>
  <c r="T117"/>
  <c r="W117" s="1"/>
  <c r="T116"/>
  <c r="W116" s="1"/>
  <c r="T115"/>
  <c r="W115" s="1"/>
  <c r="T114"/>
  <c r="W114" s="1"/>
  <c r="T107"/>
  <c r="W107" s="1"/>
  <c r="T106"/>
  <c r="W106" s="1"/>
  <c r="T105"/>
  <c r="W105" s="1"/>
  <c r="T104"/>
  <c r="W104" s="1"/>
  <c r="T103"/>
  <c r="W103" s="1"/>
  <c r="T102"/>
  <c r="W102" s="1"/>
  <c r="T101"/>
  <c r="W101" s="1"/>
  <c r="T100"/>
  <c r="W100" s="1"/>
  <c r="T99"/>
  <c r="W99" s="1"/>
  <c r="T98"/>
  <c r="W98" s="1"/>
  <c r="T97"/>
  <c r="W97" s="1"/>
  <c r="T96"/>
  <c r="W96" s="1"/>
  <c r="T95"/>
  <c r="W95" s="1"/>
  <c r="T94"/>
  <c r="W94" s="1"/>
  <c r="T93"/>
  <c r="W93" s="1"/>
  <c r="T86"/>
  <c r="W86" s="1"/>
  <c r="T85"/>
  <c r="W85" s="1"/>
  <c r="T84"/>
  <c r="W84" s="1"/>
  <c r="T83"/>
  <c r="W83" s="1"/>
  <c r="T82"/>
  <c r="W82" s="1"/>
  <c r="T81"/>
  <c r="W81" s="1"/>
  <c r="T80"/>
  <c r="W80" s="1"/>
  <c r="T79"/>
  <c r="W79" s="1"/>
  <c r="T78"/>
  <c r="W78" s="1"/>
  <c r="T77"/>
  <c r="W77" s="1"/>
  <c r="T76"/>
  <c r="W76" s="1"/>
  <c r="T75"/>
  <c r="W75" s="1"/>
  <c r="T74"/>
  <c r="W74" s="1"/>
  <c r="T73"/>
  <c r="W73" s="1"/>
  <c r="T72"/>
  <c r="W72" s="1"/>
  <c r="T65"/>
  <c r="W65" s="1"/>
  <c r="T64"/>
  <c r="W64" s="1"/>
  <c r="T63"/>
  <c r="W63" s="1"/>
  <c r="T62"/>
  <c r="W62" s="1"/>
  <c r="T61"/>
  <c r="W61" s="1"/>
  <c r="T60"/>
  <c r="W60" s="1"/>
  <c r="T59"/>
  <c r="W59" s="1"/>
  <c r="T58"/>
  <c r="W58" s="1"/>
  <c r="T57"/>
  <c r="W57" s="1"/>
  <c r="T56"/>
  <c r="W56" s="1"/>
  <c r="T55"/>
  <c r="W55" s="1"/>
  <c r="T54"/>
  <c r="W54" s="1"/>
  <c r="T53"/>
  <c r="W53" s="1"/>
  <c r="T52"/>
  <c r="W52" s="1"/>
  <c r="T51"/>
  <c r="W51" s="1"/>
  <c r="T44"/>
  <c r="W44" s="1"/>
  <c r="T43"/>
  <c r="W43" s="1"/>
  <c r="T42"/>
  <c r="W42" s="1"/>
  <c r="T41"/>
  <c r="W41" s="1"/>
  <c r="T40"/>
  <c r="T39"/>
  <c r="W39" s="1"/>
  <c r="T38"/>
  <c r="W38" s="1"/>
  <c r="T176" i="21"/>
  <c r="W176" s="1"/>
  <c r="T177"/>
  <c r="W177" s="1"/>
  <c r="T178"/>
  <c r="W178" s="1"/>
  <c r="T179"/>
  <c r="W179" s="1"/>
  <c r="T155"/>
  <c r="T175" s="1"/>
  <c r="T156"/>
  <c r="W156" s="1"/>
  <c r="T157"/>
  <c r="T158"/>
  <c r="W158" s="1"/>
  <c r="T159"/>
  <c r="W159" s="1"/>
  <c r="T160"/>
  <c r="W160" s="1"/>
  <c r="T161"/>
  <c r="W161" s="1"/>
  <c r="T162"/>
  <c r="W162" s="1"/>
  <c r="T163"/>
  <c r="W163" s="1"/>
  <c r="T164"/>
  <c r="W164" s="1"/>
  <c r="T165"/>
  <c r="W165" s="1"/>
  <c r="T166"/>
  <c r="W166" s="1"/>
  <c r="T167"/>
  <c r="W167" s="1"/>
  <c r="T168"/>
  <c r="W168" s="1"/>
  <c r="T169"/>
  <c r="W169" s="1"/>
  <c r="T170"/>
  <c r="W170" s="1"/>
  <c r="T134"/>
  <c r="T135"/>
  <c r="W135" s="1"/>
  <c r="T136"/>
  <c r="W136" s="1"/>
  <c r="T137"/>
  <c r="W137" s="1"/>
  <c r="T138"/>
  <c r="W138" s="1"/>
  <c r="T139"/>
  <c r="W139" s="1"/>
  <c r="T140"/>
  <c r="W140" s="1"/>
  <c r="T141"/>
  <c r="W141" s="1"/>
  <c r="T142"/>
  <c r="W142" s="1"/>
  <c r="T143"/>
  <c r="W143" s="1"/>
  <c r="T144"/>
  <c r="W144" s="1"/>
  <c r="T145"/>
  <c r="W145" s="1"/>
  <c r="T146"/>
  <c r="W146" s="1"/>
  <c r="T147"/>
  <c r="W147" s="1"/>
  <c r="T148"/>
  <c r="W148" s="1"/>
  <c r="T149"/>
  <c r="W149" s="1"/>
  <c r="T113"/>
  <c r="T114"/>
  <c r="T115"/>
  <c r="W115" s="1"/>
  <c r="T116"/>
  <c r="W116" s="1"/>
  <c r="T117"/>
  <c r="W117" s="1"/>
  <c r="T118"/>
  <c r="W118" s="1"/>
  <c r="T119"/>
  <c r="W119" s="1"/>
  <c r="T120"/>
  <c r="W120" s="1"/>
  <c r="T121"/>
  <c r="W121" s="1"/>
  <c r="T122"/>
  <c r="W122" s="1"/>
  <c r="T123"/>
  <c r="W123" s="1"/>
  <c r="T124"/>
  <c r="W124" s="1"/>
  <c r="T125"/>
  <c r="W125" s="1"/>
  <c r="T126"/>
  <c r="W126" s="1"/>
  <c r="T127"/>
  <c r="W127" s="1"/>
  <c r="T128"/>
  <c r="W128" s="1"/>
  <c r="R176"/>
  <c r="R155"/>
  <c r="R134"/>
  <c r="R113"/>
  <c r="R107"/>
  <c r="U107" s="1"/>
  <c r="R106"/>
  <c r="U106" s="1"/>
  <c r="R105"/>
  <c r="U105" s="1"/>
  <c r="R104"/>
  <c r="U104" s="1"/>
  <c r="R103"/>
  <c r="U103" s="1"/>
  <c r="R102"/>
  <c r="U102" s="1"/>
  <c r="R101"/>
  <c r="U101" s="1"/>
  <c r="R100"/>
  <c r="U100" s="1"/>
  <c r="R99"/>
  <c r="U99" s="1"/>
  <c r="R98"/>
  <c r="U98" s="1"/>
  <c r="R97"/>
  <c r="U97" s="1"/>
  <c r="R96"/>
  <c r="U96" s="1"/>
  <c r="R95"/>
  <c r="U95" s="1"/>
  <c r="R94"/>
  <c r="U94" s="1"/>
  <c r="R93"/>
  <c r="R92"/>
  <c r="U92" s="1"/>
  <c r="O196"/>
  <c r="R191"/>
  <c r="U191" s="1"/>
  <c r="R190"/>
  <c r="U190" s="1"/>
  <c r="R189"/>
  <c r="U189" s="1"/>
  <c r="R188"/>
  <c r="U188" s="1"/>
  <c r="R187"/>
  <c r="U187" s="1"/>
  <c r="R186"/>
  <c r="U186" s="1"/>
  <c r="R185"/>
  <c r="U185" s="1"/>
  <c r="R184"/>
  <c r="U184" s="1"/>
  <c r="R183"/>
  <c r="U183" s="1"/>
  <c r="R182"/>
  <c r="U182" s="1"/>
  <c r="R181"/>
  <c r="U181" s="1"/>
  <c r="R180"/>
  <c r="U180" s="1"/>
  <c r="T107"/>
  <c r="W107" s="1"/>
  <c r="T106"/>
  <c r="W106" s="1"/>
  <c r="T105"/>
  <c r="W105" s="1"/>
  <c r="T104"/>
  <c r="W104" s="1"/>
  <c r="T103"/>
  <c r="W103" s="1"/>
  <c r="T102"/>
  <c r="W102" s="1"/>
  <c r="T101"/>
  <c r="W101" s="1"/>
  <c r="T100"/>
  <c r="W100" s="1"/>
  <c r="T99"/>
  <c r="W99" s="1"/>
  <c r="T98"/>
  <c r="W98" s="1"/>
  <c r="T97"/>
  <c r="W97" s="1"/>
  <c r="T96"/>
  <c r="W96" s="1"/>
  <c r="T95"/>
  <c r="W95" s="1"/>
  <c r="T94"/>
  <c r="T93"/>
  <c r="W93" s="1"/>
  <c r="T92"/>
  <c r="T86"/>
  <c r="W86" s="1"/>
  <c r="T85"/>
  <c r="W85" s="1"/>
  <c r="T84"/>
  <c r="W84" s="1"/>
  <c r="T83"/>
  <c r="W83" s="1"/>
  <c r="T82"/>
  <c r="W82" s="1"/>
  <c r="T81"/>
  <c r="W81" s="1"/>
  <c r="T80"/>
  <c r="W80" s="1"/>
  <c r="T79"/>
  <c r="W79" s="1"/>
  <c r="T78"/>
  <c r="W78" s="1"/>
  <c r="T77"/>
  <c r="W77" s="1"/>
  <c r="T76"/>
  <c r="W76" s="1"/>
  <c r="T75"/>
  <c r="W75" s="1"/>
  <c r="T74"/>
  <c r="W74" s="1"/>
  <c r="T73"/>
  <c r="W73" s="1"/>
  <c r="T72"/>
  <c r="W72" s="1"/>
  <c r="T71"/>
  <c r="T65"/>
  <c r="W65" s="1"/>
  <c r="T64"/>
  <c r="W64" s="1"/>
  <c r="T63"/>
  <c r="W63" s="1"/>
  <c r="T62"/>
  <c r="W62" s="1"/>
  <c r="T61"/>
  <c r="W61" s="1"/>
  <c r="T60"/>
  <c r="W60" s="1"/>
  <c r="T59"/>
  <c r="W59" s="1"/>
  <c r="T58"/>
  <c r="W58" s="1"/>
  <c r="T57"/>
  <c r="W57" s="1"/>
  <c r="T56"/>
  <c r="W56" s="1"/>
  <c r="T55"/>
  <c r="W55" s="1"/>
  <c r="T54"/>
  <c r="W54" s="1"/>
  <c r="T53"/>
  <c r="W53" s="1"/>
  <c r="T52"/>
  <c r="W52" s="1"/>
  <c r="T51"/>
  <c r="W51" s="1"/>
  <c r="T50"/>
  <c r="T44"/>
  <c r="W44" s="1"/>
  <c r="T43"/>
  <c r="W43" s="1"/>
  <c r="T42"/>
  <c r="W42" s="1"/>
  <c r="T41"/>
  <c r="W41" s="1"/>
  <c r="T40"/>
  <c r="W40" s="1"/>
  <c r="T39"/>
  <c r="W39" s="1"/>
  <c r="T38"/>
  <c r="W38" s="1"/>
  <c r="T37"/>
  <c r="W37" s="1"/>
  <c r="T36"/>
  <c r="W36" s="1"/>
  <c r="T35"/>
  <c r="W35" s="1"/>
  <c r="T34"/>
  <c r="W34" s="1"/>
  <c r="T33"/>
  <c r="W33" s="1"/>
  <c r="T32"/>
  <c r="W32" s="1"/>
  <c r="T31"/>
  <c r="W31" s="1"/>
  <c r="T30"/>
  <c r="W30" s="1"/>
  <c r="T29"/>
  <c r="T23"/>
  <c r="W23" s="1"/>
  <c r="T22"/>
  <c r="W22" s="1"/>
  <c r="T21"/>
  <c r="W21" s="1"/>
  <c r="T20"/>
  <c r="W20" s="1"/>
  <c r="T19"/>
  <c r="W19" s="1"/>
  <c r="T18"/>
  <c r="W18" s="1"/>
  <c r="T17"/>
  <c r="W17" s="1"/>
  <c r="T16"/>
  <c r="W16" s="1"/>
  <c r="T15"/>
  <c r="W15" s="1"/>
  <c r="T14"/>
  <c r="W14" s="1"/>
  <c r="T13"/>
  <c r="W13" s="1"/>
  <c r="T12"/>
  <c r="W12" s="1"/>
  <c r="T11"/>
  <c r="W11" s="1"/>
  <c r="T10"/>
  <c r="W10" s="1"/>
  <c r="T9"/>
  <c r="W9" s="1"/>
  <c r="T8"/>
  <c r="T422" i="22"/>
  <c r="W422" s="1"/>
  <c r="T421"/>
  <c r="W421" s="1"/>
  <c r="T420"/>
  <c r="W420" s="1"/>
  <c r="T419"/>
  <c r="W419" s="1"/>
  <c r="T418"/>
  <c r="W418" s="1"/>
  <c r="T417"/>
  <c r="W417" s="1"/>
  <c r="T416"/>
  <c r="W416" s="1"/>
  <c r="T415"/>
  <c r="W415" s="1"/>
  <c r="T414"/>
  <c r="W414" s="1"/>
  <c r="T413"/>
  <c r="W413" s="1"/>
  <c r="T412"/>
  <c r="W412" s="1"/>
  <c r="T411"/>
  <c r="W411" s="1"/>
  <c r="T410"/>
  <c r="W410" s="1"/>
  <c r="T409"/>
  <c r="W409" s="1"/>
  <c r="T408"/>
  <c r="W408"/>
  <c r="T407"/>
  <c r="W407" s="1"/>
  <c r="W427" s="1"/>
  <c r="T401"/>
  <c r="W401" s="1"/>
  <c r="T400"/>
  <c r="W400" s="1"/>
  <c r="T399"/>
  <c r="W399" s="1"/>
  <c r="T398"/>
  <c r="W398" s="1"/>
  <c r="T397"/>
  <c r="W397" s="1"/>
  <c r="T396"/>
  <c r="W396" s="1"/>
  <c r="T395"/>
  <c r="W395" s="1"/>
  <c r="T394"/>
  <c r="W394" s="1"/>
  <c r="T393"/>
  <c r="W393" s="1"/>
  <c r="T392"/>
  <c r="W392" s="1"/>
  <c r="T391"/>
  <c r="W391" s="1"/>
  <c r="T390"/>
  <c r="W390" s="1"/>
  <c r="T389"/>
  <c r="W389" s="1"/>
  <c r="T388"/>
  <c r="W388" s="1"/>
  <c r="T387"/>
  <c r="W387" s="1"/>
  <c r="T386"/>
  <c r="W386" s="1"/>
  <c r="T380"/>
  <c r="W380" s="1"/>
  <c r="T379"/>
  <c r="W379" s="1"/>
  <c r="T378"/>
  <c r="W378" s="1"/>
  <c r="T377"/>
  <c r="W377" s="1"/>
  <c r="T376"/>
  <c r="W376" s="1"/>
  <c r="T375"/>
  <c r="W375" s="1"/>
  <c r="T374"/>
  <c r="W374" s="1"/>
  <c r="T373"/>
  <c r="W373" s="1"/>
  <c r="T372"/>
  <c r="W372" s="1"/>
  <c r="T371"/>
  <c r="W371" s="1"/>
  <c r="T370"/>
  <c r="W370" s="1"/>
  <c r="T369"/>
  <c r="W369" s="1"/>
  <c r="T368"/>
  <c r="W368" s="1"/>
  <c r="T367"/>
  <c r="W367" s="1"/>
  <c r="T366"/>
  <c r="T365"/>
  <c r="W365" s="1"/>
  <c r="T359"/>
  <c r="W359" s="1"/>
  <c r="T358"/>
  <c r="W358"/>
  <c r="T357"/>
  <c r="W357" s="1"/>
  <c r="T356"/>
  <c r="W356"/>
  <c r="T355"/>
  <c r="W355" s="1"/>
  <c r="T354"/>
  <c r="W354" s="1"/>
  <c r="T353"/>
  <c r="W353" s="1"/>
  <c r="T352"/>
  <c r="W352"/>
  <c r="T351"/>
  <c r="W351" s="1"/>
  <c r="T350"/>
  <c r="W350"/>
  <c r="T349"/>
  <c r="W349" s="1"/>
  <c r="T348"/>
  <c r="W348"/>
  <c r="T347"/>
  <c r="W347" s="1"/>
  <c r="T346"/>
  <c r="T345"/>
  <c r="W345" s="1"/>
  <c r="T344"/>
  <c r="T338"/>
  <c r="W338" s="1"/>
  <c r="T337"/>
  <c r="W337"/>
  <c r="T336"/>
  <c r="W336" s="1"/>
  <c r="T335"/>
  <c r="W335"/>
  <c r="T334"/>
  <c r="W334" s="1"/>
  <c r="T333"/>
  <c r="W333" s="1"/>
  <c r="T332"/>
  <c r="W332" s="1"/>
  <c r="T331"/>
  <c r="W331"/>
  <c r="T330"/>
  <c r="W330" s="1"/>
  <c r="T329"/>
  <c r="W329"/>
  <c r="T328"/>
  <c r="W328" s="1"/>
  <c r="T327"/>
  <c r="W327"/>
  <c r="T326"/>
  <c r="W326" s="1"/>
  <c r="T325"/>
  <c r="W325" s="1"/>
  <c r="T324"/>
  <c r="W324" s="1"/>
  <c r="T323"/>
  <c r="W323"/>
  <c r="R163"/>
  <c r="U163" s="1"/>
  <c r="T162"/>
  <c r="W162" s="1"/>
  <c r="T163"/>
  <c r="W163" s="1"/>
  <c r="R162"/>
  <c r="U162" s="1"/>
  <c r="T161"/>
  <c r="W161" s="1"/>
  <c r="T160"/>
  <c r="W160"/>
  <c r="T159"/>
  <c r="W159" s="1"/>
  <c r="T158"/>
  <c r="W158"/>
  <c r="T157"/>
  <c r="W157" s="1"/>
  <c r="T156"/>
  <c r="W156" s="1"/>
  <c r="T155"/>
  <c r="T148"/>
  <c r="W148" s="1"/>
  <c r="T147"/>
  <c r="W147" s="1"/>
  <c r="T146"/>
  <c r="W146" s="1"/>
  <c r="T145"/>
  <c r="W145" s="1"/>
  <c r="T144"/>
  <c r="W144" s="1"/>
  <c r="T143"/>
  <c r="W143" s="1"/>
  <c r="T142"/>
  <c r="W142" s="1"/>
  <c r="T141"/>
  <c r="W141" s="1"/>
  <c r="T140"/>
  <c r="W140" s="1"/>
  <c r="T139"/>
  <c r="W139" s="1"/>
  <c r="T138"/>
  <c r="W138" s="1"/>
  <c r="T137"/>
  <c r="W137" s="1"/>
  <c r="T136"/>
  <c r="W136" s="1"/>
  <c r="T135"/>
  <c r="W135" s="1"/>
  <c r="T134"/>
  <c r="T127"/>
  <c r="W127" s="1"/>
  <c r="T126"/>
  <c r="W126" s="1"/>
  <c r="T125"/>
  <c r="W125" s="1"/>
  <c r="T124"/>
  <c r="W124" s="1"/>
  <c r="T123"/>
  <c r="W123" s="1"/>
  <c r="T122"/>
  <c r="W122" s="1"/>
  <c r="T121"/>
  <c r="W121" s="1"/>
  <c r="T120"/>
  <c r="W120" s="1"/>
  <c r="T119"/>
  <c r="W119" s="1"/>
  <c r="T118"/>
  <c r="W118" s="1"/>
  <c r="T117"/>
  <c r="W117" s="1"/>
  <c r="T116"/>
  <c r="W116" s="1"/>
  <c r="T115"/>
  <c r="W115" s="1"/>
  <c r="T114"/>
  <c r="W114" s="1"/>
  <c r="T113"/>
  <c r="W113" s="1"/>
  <c r="T106"/>
  <c r="W106"/>
  <c r="T105"/>
  <c r="W105"/>
  <c r="T104"/>
  <c r="W104"/>
  <c r="T103"/>
  <c r="W103"/>
  <c r="T102"/>
  <c r="W102"/>
  <c r="T101"/>
  <c r="W101"/>
  <c r="T100"/>
  <c r="W100"/>
  <c r="T99"/>
  <c r="W99"/>
  <c r="T98"/>
  <c r="W98"/>
  <c r="T97"/>
  <c r="W97"/>
  <c r="T96"/>
  <c r="W96"/>
  <c r="T95"/>
  <c r="W95"/>
  <c r="T94"/>
  <c r="W94"/>
  <c r="T93"/>
  <c r="W93"/>
  <c r="T92"/>
  <c r="W92" s="1"/>
  <c r="T85"/>
  <c r="W85" s="1"/>
  <c r="T84"/>
  <c r="W84" s="1"/>
  <c r="T83"/>
  <c r="W83" s="1"/>
  <c r="T82"/>
  <c r="W82" s="1"/>
  <c r="T81"/>
  <c r="W81" s="1"/>
  <c r="T80"/>
  <c r="W80" s="1"/>
  <c r="T79"/>
  <c r="W79" s="1"/>
  <c r="T78"/>
  <c r="W78"/>
  <c r="T77"/>
  <c r="W77" s="1"/>
  <c r="T76"/>
  <c r="W76" s="1"/>
  <c r="T75"/>
  <c r="W75" s="1"/>
  <c r="T74"/>
  <c r="W74"/>
  <c r="T73"/>
  <c r="W73" s="1"/>
  <c r="T72"/>
  <c r="W72" s="1"/>
  <c r="T71"/>
  <c r="W71" s="1"/>
  <c r="T64"/>
  <c r="W64" s="1"/>
  <c r="T63"/>
  <c r="W63" s="1"/>
  <c r="T62"/>
  <c r="W62"/>
  <c r="T61"/>
  <c r="W61" s="1"/>
  <c r="T60"/>
  <c r="W60" s="1"/>
  <c r="T59"/>
  <c r="W59" s="1"/>
  <c r="T58"/>
  <c r="W58" s="1"/>
  <c r="T57"/>
  <c r="W57" s="1"/>
  <c r="T56"/>
  <c r="W56" s="1"/>
  <c r="T55"/>
  <c r="W55" s="1"/>
  <c r="T54"/>
  <c r="W54" s="1"/>
  <c r="T53"/>
  <c r="W53" s="1"/>
  <c r="T52"/>
  <c r="W52" s="1"/>
  <c r="T51"/>
  <c r="W51" s="1"/>
  <c r="T50"/>
  <c r="T44"/>
  <c r="W44" s="1"/>
  <c r="T43"/>
  <c r="W43" s="1"/>
  <c r="T42"/>
  <c r="W42"/>
  <c r="T41"/>
  <c r="W41" s="1"/>
  <c r="T40"/>
  <c r="W40"/>
  <c r="T39"/>
  <c r="W39" s="1"/>
  <c r="T38"/>
  <c r="W38"/>
  <c r="T37"/>
  <c r="W37" s="1"/>
  <c r="T36"/>
  <c r="W36" s="1"/>
  <c r="T35"/>
  <c r="W35" s="1"/>
  <c r="T34"/>
  <c r="W34"/>
  <c r="T33"/>
  <c r="W33" s="1"/>
  <c r="T32"/>
  <c r="W32"/>
  <c r="T31"/>
  <c r="W31" s="1"/>
  <c r="T30"/>
  <c r="W30"/>
  <c r="T29"/>
  <c r="T22"/>
  <c r="W22" s="1"/>
  <c r="T21"/>
  <c r="W21" s="1"/>
  <c r="T20"/>
  <c r="W20"/>
  <c r="T19"/>
  <c r="W19" s="1"/>
  <c r="T18"/>
  <c r="W18" s="1"/>
  <c r="T17"/>
  <c r="W17" s="1"/>
  <c r="T16"/>
  <c r="W16"/>
  <c r="T15"/>
  <c r="W15" s="1"/>
  <c r="T14"/>
  <c r="W14" s="1"/>
  <c r="T13"/>
  <c r="W13" s="1"/>
  <c r="T12"/>
  <c r="W12" s="1"/>
  <c r="T11"/>
  <c r="W11" s="1"/>
  <c r="T10"/>
  <c r="W10"/>
  <c r="T9"/>
  <c r="T8"/>
  <c r="W8"/>
  <c r="W50"/>
  <c r="W134"/>
  <c r="W92" i="21"/>
  <c r="W155"/>
  <c r="W29" i="20"/>
  <c r="U92"/>
  <c r="U176"/>
  <c r="U260"/>
  <c r="U344"/>
  <c r="U8" i="19"/>
  <c r="U218" i="16"/>
  <c r="U344"/>
  <c r="U386"/>
  <c r="U8" i="15"/>
  <c r="U92"/>
  <c r="U134"/>
  <c r="U176"/>
  <c r="U8" i="14"/>
  <c r="U50"/>
  <c r="U29" i="19"/>
  <c r="U50"/>
  <c r="U71"/>
  <c r="U92"/>
  <c r="U113"/>
  <c r="U134"/>
  <c r="W155" i="22"/>
  <c r="U29" i="20"/>
  <c r="U71"/>
  <c r="U113"/>
  <c r="U197"/>
  <c r="U239"/>
  <c r="U281"/>
  <c r="U365"/>
  <c r="U407"/>
  <c r="W8" i="19"/>
  <c r="T28"/>
  <c r="W92"/>
  <c r="W134"/>
  <c r="W155"/>
  <c r="W92" i="16"/>
  <c r="U239"/>
  <c r="U407"/>
  <c r="U71" i="15"/>
  <c r="U281"/>
  <c r="U407"/>
  <c r="U29" i="14"/>
  <c r="W260" i="15"/>
  <c r="W281"/>
  <c r="W344"/>
  <c r="W365"/>
  <c r="W29" i="14"/>
  <c r="W50"/>
  <c r="T70"/>
  <c r="W92"/>
  <c r="U113" i="21"/>
  <c r="U155"/>
  <c r="U176"/>
  <c r="W9" i="22"/>
  <c r="W366" i="20"/>
  <c r="U197" i="16"/>
  <c r="W323" i="14"/>
  <c r="U93" i="21"/>
  <c r="W157" i="19"/>
  <c r="W114"/>
  <c r="U197" i="15"/>
  <c r="W10" i="14"/>
  <c r="U281" i="16"/>
  <c r="W262" i="15"/>
  <c r="W114" i="21"/>
  <c r="U155" i="19"/>
  <c r="W50"/>
  <c r="U134" i="21"/>
  <c r="W157"/>
  <c r="W282" i="20"/>
  <c r="U113" i="16"/>
  <c r="U365"/>
  <c r="U29" i="15"/>
  <c r="U113" i="14"/>
  <c r="W346" i="15"/>
  <c r="T364"/>
  <c r="U395" i="13"/>
  <c r="W317" i="15"/>
  <c r="R387" i="13"/>
  <c r="U387"/>
  <c r="R388"/>
  <c r="U388" s="1"/>
  <c r="R389"/>
  <c r="U389" s="1"/>
  <c r="R390"/>
  <c r="U390" s="1"/>
  <c r="R391"/>
  <c r="U391"/>
  <c r="R392"/>
  <c r="U392" s="1"/>
  <c r="R393"/>
  <c r="U393"/>
  <c r="R394"/>
  <c r="U394" s="1"/>
  <c r="R395"/>
  <c r="R396"/>
  <c r="U396"/>
  <c r="R397"/>
  <c r="U397" s="1"/>
  <c r="R398"/>
  <c r="U398"/>
  <c r="R399"/>
  <c r="U399" s="1"/>
  <c r="R400"/>
  <c r="U400" s="1"/>
  <c r="R401"/>
  <c r="U401" s="1"/>
  <c r="R380"/>
  <c r="U380"/>
  <c r="R379"/>
  <c r="U379" s="1"/>
  <c r="R378"/>
  <c r="U378"/>
  <c r="R377"/>
  <c r="U377" s="1"/>
  <c r="R376"/>
  <c r="U376"/>
  <c r="R375"/>
  <c r="U375" s="1"/>
  <c r="R374"/>
  <c r="U374" s="1"/>
  <c r="R373"/>
  <c r="U373" s="1"/>
  <c r="R372"/>
  <c r="U372"/>
  <c r="R371"/>
  <c r="U371" s="1"/>
  <c r="R370"/>
  <c r="U370"/>
  <c r="R369"/>
  <c r="U369" s="1"/>
  <c r="R368"/>
  <c r="U368"/>
  <c r="R367"/>
  <c r="U367" s="1"/>
  <c r="T355"/>
  <c r="W355" s="1"/>
  <c r="T351"/>
  <c r="W351" s="1"/>
  <c r="T347"/>
  <c r="R345"/>
  <c r="U345" s="1"/>
  <c r="R323"/>
  <c r="T324"/>
  <c r="W324" s="1"/>
  <c r="T325"/>
  <c r="W325" s="1"/>
  <c r="T326"/>
  <c r="T327"/>
  <c r="T328"/>
  <c r="W328" s="1"/>
  <c r="T329"/>
  <c r="W329" s="1"/>
  <c r="T330"/>
  <c r="T331"/>
  <c r="W331" s="1"/>
  <c r="T332"/>
  <c r="W332" s="1"/>
  <c r="T333"/>
  <c r="W333"/>
  <c r="T334"/>
  <c r="W334" s="1"/>
  <c r="T335"/>
  <c r="W335" s="1"/>
  <c r="T336"/>
  <c r="W336" s="1"/>
  <c r="T337"/>
  <c r="W337"/>
  <c r="T338"/>
  <c r="W338" s="1"/>
  <c r="T323"/>
  <c r="R282"/>
  <c r="U282" s="1"/>
  <c r="R283"/>
  <c r="U283" s="1"/>
  <c r="R284"/>
  <c r="U284" s="1"/>
  <c r="R285"/>
  <c r="U285"/>
  <c r="R286"/>
  <c r="U286" s="1"/>
  <c r="R287"/>
  <c r="U287"/>
  <c r="R288"/>
  <c r="U288" s="1"/>
  <c r="R289"/>
  <c r="U289"/>
  <c r="R290"/>
  <c r="U290" s="1"/>
  <c r="R291"/>
  <c r="U291" s="1"/>
  <c r="R292"/>
  <c r="U292" s="1"/>
  <c r="R293"/>
  <c r="U293"/>
  <c r="R294"/>
  <c r="U294" s="1"/>
  <c r="R295"/>
  <c r="U295"/>
  <c r="R296"/>
  <c r="U296" s="1"/>
  <c r="T293"/>
  <c r="W293"/>
  <c r="T289"/>
  <c r="W289" s="1"/>
  <c r="T285"/>
  <c r="W285" s="1"/>
  <c r="R242"/>
  <c r="R219"/>
  <c r="U219" s="1"/>
  <c r="R220"/>
  <c r="R221"/>
  <c r="R222"/>
  <c r="U222" s="1"/>
  <c r="R223"/>
  <c r="U223" s="1"/>
  <c r="R224"/>
  <c r="R225"/>
  <c r="R226"/>
  <c r="U226" s="1"/>
  <c r="R227"/>
  <c r="U227" s="1"/>
  <c r="R228"/>
  <c r="R229"/>
  <c r="U229" s="1"/>
  <c r="R230"/>
  <c r="U230" s="1"/>
  <c r="R231"/>
  <c r="U231"/>
  <c r="R232"/>
  <c r="U232" s="1"/>
  <c r="R233"/>
  <c r="R218"/>
  <c r="T219"/>
  <c r="W219" s="1"/>
  <c r="T220"/>
  <c r="W220" s="1"/>
  <c r="T221"/>
  <c r="W221" s="1"/>
  <c r="T222"/>
  <c r="W222"/>
  <c r="T223"/>
  <c r="W223" s="1"/>
  <c r="T224"/>
  <c r="W224"/>
  <c r="T225"/>
  <c r="W225" s="1"/>
  <c r="T226"/>
  <c r="W226"/>
  <c r="T227"/>
  <c r="W227" s="1"/>
  <c r="T228"/>
  <c r="W228" s="1"/>
  <c r="T229"/>
  <c r="W229" s="1"/>
  <c r="T230"/>
  <c r="W230"/>
  <c r="T231"/>
  <c r="W231" s="1"/>
  <c r="T232"/>
  <c r="W232"/>
  <c r="T233"/>
  <c r="W233" s="1"/>
  <c r="R157"/>
  <c r="T127"/>
  <c r="W127" s="1"/>
  <c r="T123"/>
  <c r="W123" s="1"/>
  <c r="T119"/>
  <c r="W119" s="1"/>
  <c r="T115"/>
  <c r="W115"/>
  <c r="R71"/>
  <c r="T72"/>
  <c r="T73"/>
  <c r="W73" s="1"/>
  <c r="T74"/>
  <c r="T75"/>
  <c r="W75"/>
  <c r="T76"/>
  <c r="W76" s="1"/>
  <c r="T77"/>
  <c r="W77" s="1"/>
  <c r="T78"/>
  <c r="T79"/>
  <c r="W79" s="1"/>
  <c r="T80"/>
  <c r="T81"/>
  <c r="W81" s="1"/>
  <c r="T82"/>
  <c r="T83"/>
  <c r="W83" s="1"/>
  <c r="T84"/>
  <c r="T85"/>
  <c r="W85"/>
  <c r="T86"/>
  <c r="W86" s="1"/>
  <c r="T71"/>
  <c r="R64"/>
  <c r="U64" s="1"/>
  <c r="T62"/>
  <c r="W62" s="1"/>
  <c r="R60"/>
  <c r="U60"/>
  <c r="T58"/>
  <c r="R56"/>
  <c r="U56" s="1"/>
  <c r="T54"/>
  <c r="W54" s="1"/>
  <c r="R52"/>
  <c r="U52" s="1"/>
  <c r="O70"/>
  <c r="R30"/>
  <c r="U30" s="1"/>
  <c r="R31"/>
  <c r="U31"/>
  <c r="R32"/>
  <c r="U32" s="1"/>
  <c r="R33"/>
  <c r="U33"/>
  <c r="R34"/>
  <c r="U34" s="1"/>
  <c r="R35"/>
  <c r="U35" s="1"/>
  <c r="R36"/>
  <c r="U36" s="1"/>
  <c r="R37"/>
  <c r="U37"/>
  <c r="R38"/>
  <c r="U38" s="1"/>
  <c r="R39"/>
  <c r="U39"/>
  <c r="R40"/>
  <c r="U40" s="1"/>
  <c r="R41"/>
  <c r="U41" s="1"/>
  <c r="R42"/>
  <c r="U42" s="1"/>
  <c r="R43"/>
  <c r="U43" s="1"/>
  <c r="R44"/>
  <c r="U44" s="1"/>
  <c r="T41"/>
  <c r="W41" s="1"/>
  <c r="T37"/>
  <c r="W37" s="1"/>
  <c r="T33"/>
  <c r="W33" s="1"/>
  <c r="Q49"/>
  <c r="R9"/>
  <c r="R10"/>
  <c r="R11"/>
  <c r="R12"/>
  <c r="U12" s="1"/>
  <c r="R13"/>
  <c r="U13" s="1"/>
  <c r="R14"/>
  <c r="R15"/>
  <c r="R16"/>
  <c r="U16" s="1"/>
  <c r="R17"/>
  <c r="U17" s="1"/>
  <c r="R18"/>
  <c r="R19"/>
  <c r="R20"/>
  <c r="U20" s="1"/>
  <c r="R21"/>
  <c r="U21" s="1"/>
  <c r="R22"/>
  <c r="R23"/>
  <c r="R8"/>
  <c r="T9"/>
  <c r="W9"/>
  <c r="T10"/>
  <c r="W10"/>
  <c r="T11"/>
  <c r="W11"/>
  <c r="T12"/>
  <c r="W12"/>
  <c r="T13"/>
  <c r="W13"/>
  <c r="T14"/>
  <c r="W14"/>
  <c r="T15"/>
  <c r="W15"/>
  <c r="T16"/>
  <c r="W16" s="1"/>
  <c r="T17"/>
  <c r="W17" s="1"/>
  <c r="T18"/>
  <c r="W18" s="1"/>
  <c r="T19"/>
  <c r="W19"/>
  <c r="T20"/>
  <c r="W20" s="1"/>
  <c r="T21"/>
  <c r="W21"/>
  <c r="T22"/>
  <c r="W22" s="1"/>
  <c r="T23"/>
  <c r="W23"/>
  <c r="R394" i="14"/>
  <c r="U394" s="1"/>
  <c r="O406"/>
  <c r="R376"/>
  <c r="U376" s="1"/>
  <c r="Q385"/>
  <c r="R350"/>
  <c r="U350"/>
  <c r="O364"/>
  <c r="R336"/>
  <c r="U336"/>
  <c r="W326"/>
  <c r="R325"/>
  <c r="U325" s="1"/>
  <c r="R314"/>
  <c r="U314"/>
  <c r="Q322"/>
  <c r="R285"/>
  <c r="R243"/>
  <c r="U243" s="1"/>
  <c r="R247"/>
  <c r="U247" s="1"/>
  <c r="R251"/>
  <c r="U251" s="1"/>
  <c r="R240"/>
  <c r="U240" s="1"/>
  <c r="R219"/>
  <c r="U219" s="1"/>
  <c r="R223"/>
  <c r="U223" s="1"/>
  <c r="R227"/>
  <c r="U227" s="1"/>
  <c r="R231"/>
  <c r="U231" s="1"/>
  <c r="T220"/>
  <c r="W220" s="1"/>
  <c r="T222"/>
  <c r="W222" s="1"/>
  <c r="T224"/>
  <c r="W224" s="1"/>
  <c r="T226"/>
  <c r="W226" s="1"/>
  <c r="T228"/>
  <c r="W228" s="1"/>
  <c r="T230"/>
  <c r="W230" s="1"/>
  <c r="T232"/>
  <c r="W232" s="1"/>
  <c r="R220"/>
  <c r="U220" s="1"/>
  <c r="R224"/>
  <c r="U224" s="1"/>
  <c r="R228"/>
  <c r="U228" s="1"/>
  <c r="R232"/>
  <c r="U232" s="1"/>
  <c r="R221"/>
  <c r="U221" s="1"/>
  <c r="R225"/>
  <c r="U225" s="1"/>
  <c r="R229"/>
  <c r="U229" s="1"/>
  <c r="R233"/>
  <c r="T197"/>
  <c r="R203"/>
  <c r="U203" s="1"/>
  <c r="R207"/>
  <c r="U207" s="1"/>
  <c r="R211"/>
  <c r="U211" s="1"/>
  <c r="R200"/>
  <c r="U200" s="1"/>
  <c r="R190"/>
  <c r="U190" s="1"/>
  <c r="R180"/>
  <c r="U180" s="1"/>
  <c r="R179"/>
  <c r="U179" s="1"/>
  <c r="R160"/>
  <c r="U160" s="1"/>
  <c r="R138"/>
  <c r="U138" s="1"/>
  <c r="R120"/>
  <c r="U120" s="1"/>
  <c r="O133"/>
  <c r="T93"/>
  <c r="W93"/>
  <c r="T95"/>
  <c r="W95" s="1"/>
  <c r="T97"/>
  <c r="W97"/>
  <c r="T99"/>
  <c r="W99" s="1"/>
  <c r="T101"/>
  <c r="W101"/>
  <c r="T103"/>
  <c r="W103" s="1"/>
  <c r="T105"/>
  <c r="W105"/>
  <c r="T107"/>
  <c r="W107" s="1"/>
  <c r="R97"/>
  <c r="U97"/>
  <c r="R101"/>
  <c r="U101" s="1"/>
  <c r="R105"/>
  <c r="U105" s="1"/>
  <c r="R94"/>
  <c r="U94" s="1"/>
  <c r="R80"/>
  <c r="U80" s="1"/>
  <c r="Q91"/>
  <c r="Q364" i="15"/>
  <c r="O175"/>
  <c r="R137"/>
  <c r="U137" s="1"/>
  <c r="R140"/>
  <c r="U140" s="1"/>
  <c r="R145"/>
  <c r="U145" s="1"/>
  <c r="R148"/>
  <c r="U148" s="1"/>
  <c r="R115"/>
  <c r="U115" s="1"/>
  <c r="T50"/>
  <c r="R51"/>
  <c r="R56"/>
  <c r="U56" s="1"/>
  <c r="R59"/>
  <c r="U59" s="1"/>
  <c r="R64"/>
  <c r="U64" s="1"/>
  <c r="R55"/>
  <c r="U55" s="1"/>
  <c r="R58"/>
  <c r="U58" s="1"/>
  <c r="R62"/>
  <c r="U62" s="1"/>
  <c r="R52"/>
  <c r="U52" s="1"/>
  <c r="R63"/>
  <c r="U63" s="1"/>
  <c r="R53"/>
  <c r="U53" s="1"/>
  <c r="R57"/>
  <c r="U57" s="1"/>
  <c r="R60"/>
  <c r="U60" s="1"/>
  <c r="O49"/>
  <c r="R367" i="16"/>
  <c r="U367"/>
  <c r="R369"/>
  <c r="U369"/>
  <c r="R371"/>
  <c r="R373"/>
  <c r="U373" s="1"/>
  <c r="R375"/>
  <c r="U375" s="1"/>
  <c r="R377"/>
  <c r="R379"/>
  <c r="R366"/>
  <c r="R374"/>
  <c r="U374"/>
  <c r="R370"/>
  <c r="U370"/>
  <c r="R378"/>
  <c r="U378"/>
  <c r="R368"/>
  <c r="U368"/>
  <c r="R372"/>
  <c r="U372"/>
  <c r="T365"/>
  <c r="R266"/>
  <c r="U266" s="1"/>
  <c r="R184"/>
  <c r="U184" s="1"/>
  <c r="R189"/>
  <c r="U189" s="1"/>
  <c r="T10"/>
  <c r="R12"/>
  <c r="U12" s="1"/>
  <c r="T14"/>
  <c r="R16"/>
  <c r="U16" s="1"/>
  <c r="T18"/>
  <c r="R20"/>
  <c r="U20"/>
  <c r="T22"/>
  <c r="R14"/>
  <c r="U14" s="1"/>
  <c r="T20"/>
  <c r="R10"/>
  <c r="U10"/>
  <c r="T16"/>
  <c r="T12"/>
  <c r="W12" s="1"/>
  <c r="R22"/>
  <c r="U22" s="1"/>
  <c r="R345" i="17"/>
  <c r="U345" s="1"/>
  <c r="R346"/>
  <c r="U346" s="1"/>
  <c r="R347"/>
  <c r="U347" s="1"/>
  <c r="R348"/>
  <c r="U348" s="1"/>
  <c r="R349"/>
  <c r="U349" s="1"/>
  <c r="R350"/>
  <c r="U350" s="1"/>
  <c r="R351"/>
  <c r="U351" s="1"/>
  <c r="R352"/>
  <c r="U352" s="1"/>
  <c r="R353"/>
  <c r="U353" s="1"/>
  <c r="R354"/>
  <c r="U354" s="1"/>
  <c r="R355"/>
  <c r="U355" s="1"/>
  <c r="R356"/>
  <c r="U356" s="1"/>
  <c r="R357"/>
  <c r="U357" s="1"/>
  <c r="R358"/>
  <c r="U358" s="1"/>
  <c r="R359"/>
  <c r="U359" s="1"/>
  <c r="R344"/>
  <c r="T345"/>
  <c r="T347"/>
  <c r="T349"/>
  <c r="T351"/>
  <c r="W351" s="1"/>
  <c r="T353"/>
  <c r="T355"/>
  <c r="T357"/>
  <c r="T359"/>
  <c r="W359"/>
  <c r="T346"/>
  <c r="T350"/>
  <c r="T354"/>
  <c r="T358"/>
  <c r="W358" s="1"/>
  <c r="T352"/>
  <c r="Q364"/>
  <c r="U237" i="18"/>
  <c r="O238"/>
  <c r="R227"/>
  <c r="U227" s="1"/>
  <c r="R228"/>
  <c r="U228" s="1"/>
  <c r="R229"/>
  <c r="U229" s="1"/>
  <c r="R230"/>
  <c r="U230" s="1"/>
  <c r="R231"/>
  <c r="U231" s="1"/>
  <c r="R232"/>
  <c r="U232" s="1"/>
  <c r="R233"/>
  <c r="U233" s="1"/>
  <c r="R218"/>
  <c r="T219"/>
  <c r="T221"/>
  <c r="W221" s="1"/>
  <c r="T223"/>
  <c r="T225"/>
  <c r="T227"/>
  <c r="T229"/>
  <c r="T231"/>
  <c r="T233"/>
  <c r="T220"/>
  <c r="T224"/>
  <c r="T228"/>
  <c r="T232"/>
  <c r="T222"/>
  <c r="T230"/>
  <c r="W230"/>
  <c r="Q238"/>
  <c r="R79" i="19"/>
  <c r="U79" s="1"/>
  <c r="R83"/>
  <c r="U83" s="1"/>
  <c r="R75"/>
  <c r="U75" s="1"/>
  <c r="Q343" i="13"/>
  <c r="Q427"/>
  <c r="T74" i="14"/>
  <c r="T71"/>
  <c r="T100"/>
  <c r="W100" s="1"/>
  <c r="T126"/>
  <c r="W126" s="1"/>
  <c r="T123"/>
  <c r="W123" s="1"/>
  <c r="T118"/>
  <c r="W118" s="1"/>
  <c r="T115"/>
  <c r="W115" s="1"/>
  <c r="T149"/>
  <c r="W149" s="1"/>
  <c r="T141"/>
  <c r="W141" s="1"/>
  <c r="T167"/>
  <c r="W167" s="1"/>
  <c r="T164"/>
  <c r="W164" s="1"/>
  <c r="T159"/>
  <c r="W159" s="1"/>
  <c r="T156"/>
  <c r="W156" s="1"/>
  <c r="T190"/>
  <c r="W190" s="1"/>
  <c r="T182"/>
  <c r="W182" s="1"/>
  <c r="T176"/>
  <c r="T208"/>
  <c r="W208"/>
  <c r="T205"/>
  <c r="W205"/>
  <c r="T200"/>
  <c r="W200"/>
  <c r="T231"/>
  <c r="W231"/>
  <c r="T223"/>
  <c r="W223"/>
  <c r="T254"/>
  <c r="T249"/>
  <c r="W249" s="1"/>
  <c r="T246"/>
  <c r="W246" s="1"/>
  <c r="T241"/>
  <c r="W241" s="1"/>
  <c r="T264"/>
  <c r="W264" s="1"/>
  <c r="T282"/>
  <c r="W282" s="1"/>
  <c r="T313"/>
  <c r="W313" s="1"/>
  <c r="T305"/>
  <c r="W305" s="1"/>
  <c r="T302"/>
  <c r="T336"/>
  <c r="W336" s="1"/>
  <c r="T331"/>
  <c r="W331"/>
  <c r="T328"/>
  <c r="W328" s="1"/>
  <c r="T354"/>
  <c r="W354"/>
  <c r="T346"/>
  <c r="W346" s="1"/>
  <c r="T380"/>
  <c r="W380"/>
  <c r="T377"/>
  <c r="W377" s="1"/>
  <c r="T372"/>
  <c r="W372" s="1"/>
  <c r="T369"/>
  <c r="T395"/>
  <c r="W395"/>
  <c r="T387"/>
  <c r="W387"/>
  <c r="T408"/>
  <c r="W408"/>
  <c r="R421" i="13"/>
  <c r="U421"/>
  <c r="R419"/>
  <c r="U419"/>
  <c r="R417"/>
  <c r="U417"/>
  <c r="R415"/>
  <c r="U415"/>
  <c r="R413"/>
  <c r="U413"/>
  <c r="R411"/>
  <c r="U411"/>
  <c r="R407"/>
  <c r="T408"/>
  <c r="W408" s="1"/>
  <c r="T409"/>
  <c r="W409" s="1"/>
  <c r="T410"/>
  <c r="W410" s="1"/>
  <c r="T411"/>
  <c r="W411" s="1"/>
  <c r="T412"/>
  <c r="W412" s="1"/>
  <c r="T413"/>
  <c r="W413" s="1"/>
  <c r="T414"/>
  <c r="W414" s="1"/>
  <c r="T415"/>
  <c r="W415" s="1"/>
  <c r="T416"/>
  <c r="W416" s="1"/>
  <c r="T417"/>
  <c r="W417" s="1"/>
  <c r="T418"/>
  <c r="W418" s="1"/>
  <c r="T419"/>
  <c r="W419" s="1"/>
  <c r="T420"/>
  <c r="W420" s="1"/>
  <c r="T421"/>
  <c r="W421" s="1"/>
  <c r="T422"/>
  <c r="W422" s="1"/>
  <c r="T398"/>
  <c r="W398" s="1"/>
  <c r="T394"/>
  <c r="W394" s="1"/>
  <c r="T390"/>
  <c r="W390" s="1"/>
  <c r="T386"/>
  <c r="T365"/>
  <c r="R358"/>
  <c r="U358" s="1"/>
  <c r="T356"/>
  <c r="R354"/>
  <c r="U354" s="1"/>
  <c r="T352"/>
  <c r="R350"/>
  <c r="U350" s="1"/>
  <c r="T348"/>
  <c r="W348" s="1"/>
  <c r="W347"/>
  <c r="R330"/>
  <c r="U330"/>
  <c r="R326"/>
  <c r="U326" s="1"/>
  <c r="R303"/>
  <c r="U303"/>
  <c r="R304"/>
  <c r="U304" s="1"/>
  <c r="R305"/>
  <c r="R306"/>
  <c r="U306"/>
  <c r="R307"/>
  <c r="U307" s="1"/>
  <c r="R308"/>
  <c r="U308"/>
  <c r="R309"/>
  <c r="U309" s="1"/>
  <c r="R310"/>
  <c r="U310" s="1"/>
  <c r="R311"/>
  <c r="U311" s="1"/>
  <c r="R312"/>
  <c r="U312" s="1"/>
  <c r="R313"/>
  <c r="U313" s="1"/>
  <c r="R314"/>
  <c r="U314"/>
  <c r="R315"/>
  <c r="U315"/>
  <c r="R316"/>
  <c r="U316"/>
  <c r="R317"/>
  <c r="R302"/>
  <c r="T303"/>
  <c r="W303"/>
  <c r="T304"/>
  <c r="W304"/>
  <c r="T305"/>
  <c r="W305"/>
  <c r="T306"/>
  <c r="W306"/>
  <c r="T307"/>
  <c r="W307"/>
  <c r="T308"/>
  <c r="W308"/>
  <c r="T309"/>
  <c r="W309"/>
  <c r="T310"/>
  <c r="W310"/>
  <c r="T311"/>
  <c r="W311" s="1"/>
  <c r="T312"/>
  <c r="W312"/>
  <c r="T313"/>
  <c r="W313" s="1"/>
  <c r="T314"/>
  <c r="W314"/>
  <c r="T315"/>
  <c r="W315" s="1"/>
  <c r="T316"/>
  <c r="W316"/>
  <c r="T317"/>
  <c r="W317" s="1"/>
  <c r="T294"/>
  <c r="W294"/>
  <c r="T290"/>
  <c r="W290" s="1"/>
  <c r="T286"/>
  <c r="W286"/>
  <c r="T282"/>
  <c r="W282" s="1"/>
  <c r="R281"/>
  <c r="O301"/>
  <c r="T275"/>
  <c r="R273"/>
  <c r="U273" s="1"/>
  <c r="T271"/>
  <c r="W271" s="1"/>
  <c r="R269"/>
  <c r="U269" s="1"/>
  <c r="T267"/>
  <c r="R265"/>
  <c r="U265"/>
  <c r="T263"/>
  <c r="R261"/>
  <c r="U261" s="1"/>
  <c r="R253"/>
  <c r="U253" s="1"/>
  <c r="R249"/>
  <c r="U249" s="1"/>
  <c r="R241"/>
  <c r="U241" s="1"/>
  <c r="O238"/>
  <c r="U233"/>
  <c r="U225"/>
  <c r="U221"/>
  <c r="T211"/>
  <c r="W211"/>
  <c r="T207"/>
  <c r="W207" s="1"/>
  <c r="T203"/>
  <c r="W203"/>
  <c r="T199"/>
  <c r="W199" s="1"/>
  <c r="R190"/>
  <c r="U190" s="1"/>
  <c r="T188"/>
  <c r="W188" s="1"/>
  <c r="R186"/>
  <c r="U186" s="1"/>
  <c r="T184"/>
  <c r="R182"/>
  <c r="U182" s="1"/>
  <c r="T180"/>
  <c r="R178"/>
  <c r="U178" s="1"/>
  <c r="O196"/>
  <c r="O175"/>
  <c r="R168"/>
  <c r="U168" s="1"/>
  <c r="R164"/>
  <c r="U164" s="1"/>
  <c r="R156"/>
  <c r="U156"/>
  <c r="Q154"/>
  <c r="T149"/>
  <c r="R147"/>
  <c r="U147"/>
  <c r="T145"/>
  <c r="W145" s="1"/>
  <c r="R143"/>
  <c r="U143" s="1"/>
  <c r="T141"/>
  <c r="W141" s="1"/>
  <c r="R139"/>
  <c r="U139"/>
  <c r="T137"/>
  <c r="W137" s="1"/>
  <c r="R135"/>
  <c r="U135" s="1"/>
  <c r="T128"/>
  <c r="W128"/>
  <c r="T124"/>
  <c r="W124" s="1"/>
  <c r="T120"/>
  <c r="W120"/>
  <c r="T116"/>
  <c r="W116" s="1"/>
  <c r="R86"/>
  <c r="U86"/>
  <c r="W84"/>
  <c r="R82"/>
  <c r="U82" s="1"/>
  <c r="W80"/>
  <c r="R78"/>
  <c r="U78" s="1"/>
  <c r="R74"/>
  <c r="U74" s="1"/>
  <c r="W72"/>
  <c r="R65"/>
  <c r="U65" s="1"/>
  <c r="T63"/>
  <c r="R61"/>
  <c r="U61" s="1"/>
  <c r="T59"/>
  <c r="W58"/>
  <c r="R57"/>
  <c r="U57" s="1"/>
  <c r="T55"/>
  <c r="R53"/>
  <c r="U53"/>
  <c r="T51"/>
  <c r="R50"/>
  <c r="T42"/>
  <c r="W42"/>
  <c r="T38"/>
  <c r="W38" s="1"/>
  <c r="T34"/>
  <c r="W34"/>
  <c r="T30"/>
  <c r="W30" s="1"/>
  <c r="R29"/>
  <c r="O49"/>
  <c r="O28"/>
  <c r="U23"/>
  <c r="U19"/>
  <c r="U15"/>
  <c r="U11"/>
  <c r="T413" i="14"/>
  <c r="O385"/>
  <c r="T345"/>
  <c r="W345" s="1"/>
  <c r="T347"/>
  <c r="W347" s="1"/>
  <c r="T349"/>
  <c r="W349" s="1"/>
  <c r="T351"/>
  <c r="W351" s="1"/>
  <c r="T353"/>
  <c r="W353" s="1"/>
  <c r="T355"/>
  <c r="W355" s="1"/>
  <c r="T357"/>
  <c r="W357" s="1"/>
  <c r="T359"/>
  <c r="W359" s="1"/>
  <c r="R349"/>
  <c r="R353"/>
  <c r="U353"/>
  <c r="R357"/>
  <c r="U357" s="1"/>
  <c r="R346"/>
  <c r="U346"/>
  <c r="Q343"/>
  <c r="O322"/>
  <c r="Q301"/>
  <c r="O280"/>
  <c r="R252"/>
  <c r="U252" s="1"/>
  <c r="R241"/>
  <c r="U241"/>
  <c r="R230"/>
  <c r="U230" s="1"/>
  <c r="Q238"/>
  <c r="R212"/>
  <c r="U212" s="1"/>
  <c r="R202"/>
  <c r="U202" s="1"/>
  <c r="R201"/>
  <c r="U201" s="1"/>
  <c r="R159"/>
  <c r="R163"/>
  <c r="U163" s="1"/>
  <c r="R167"/>
  <c r="U167" s="1"/>
  <c r="R156"/>
  <c r="U156" s="1"/>
  <c r="R135"/>
  <c r="U135" s="1"/>
  <c r="R139"/>
  <c r="U139" s="1"/>
  <c r="R143"/>
  <c r="U143" s="1"/>
  <c r="R147"/>
  <c r="U147" s="1"/>
  <c r="T136"/>
  <c r="W136" s="1"/>
  <c r="T138"/>
  <c r="W138" s="1"/>
  <c r="T140"/>
  <c r="W140" s="1"/>
  <c r="T142"/>
  <c r="W142" s="1"/>
  <c r="T144"/>
  <c r="W144" s="1"/>
  <c r="T146"/>
  <c r="W146" s="1"/>
  <c r="T148"/>
  <c r="W148" s="1"/>
  <c r="R136"/>
  <c r="U136" s="1"/>
  <c r="R140"/>
  <c r="U140" s="1"/>
  <c r="R144"/>
  <c r="U144" s="1"/>
  <c r="R148"/>
  <c r="U148" s="1"/>
  <c r="R137"/>
  <c r="R141"/>
  <c r="U141"/>
  <c r="R145"/>
  <c r="U145" s="1"/>
  <c r="R149"/>
  <c r="U149"/>
  <c r="T113"/>
  <c r="R119"/>
  <c r="U119" s="1"/>
  <c r="R123"/>
  <c r="U123" s="1"/>
  <c r="R127"/>
  <c r="U127" s="1"/>
  <c r="R116"/>
  <c r="U116"/>
  <c r="R106"/>
  <c r="U106" s="1"/>
  <c r="R96"/>
  <c r="U96" s="1"/>
  <c r="R95"/>
  <c r="U95" s="1"/>
  <c r="W82"/>
  <c r="W41"/>
  <c r="W33"/>
  <c r="Q406" i="15"/>
  <c r="Q385"/>
  <c r="O217"/>
  <c r="R199"/>
  <c r="U199" s="1"/>
  <c r="R201"/>
  <c r="U201" s="1"/>
  <c r="R203"/>
  <c r="U203" s="1"/>
  <c r="R205"/>
  <c r="U205" s="1"/>
  <c r="R207"/>
  <c r="U207" s="1"/>
  <c r="R209"/>
  <c r="U209" s="1"/>
  <c r="R211"/>
  <c r="U211" s="1"/>
  <c r="T197"/>
  <c r="T176"/>
  <c r="R177"/>
  <c r="R179"/>
  <c r="U179" s="1"/>
  <c r="R181"/>
  <c r="U181"/>
  <c r="R183"/>
  <c r="U183" s="1"/>
  <c r="R185"/>
  <c r="U185"/>
  <c r="R187"/>
  <c r="U187" s="1"/>
  <c r="R189"/>
  <c r="U189"/>
  <c r="R191"/>
  <c r="U191" s="1"/>
  <c r="R156"/>
  <c r="U156"/>
  <c r="R158"/>
  <c r="U158" s="1"/>
  <c r="R160"/>
  <c r="U160"/>
  <c r="R162"/>
  <c r="U162" s="1"/>
  <c r="R164"/>
  <c r="U164"/>
  <c r="R166"/>
  <c r="U166" s="1"/>
  <c r="R168"/>
  <c r="U168"/>
  <c r="R170"/>
  <c r="U170" s="1"/>
  <c r="R138"/>
  <c r="U138"/>
  <c r="O154"/>
  <c r="R123"/>
  <c r="U123" s="1"/>
  <c r="R119"/>
  <c r="U119" s="1"/>
  <c r="R121"/>
  <c r="U121" s="1"/>
  <c r="R61"/>
  <c r="U61" s="1"/>
  <c r="R32"/>
  <c r="R40"/>
  <c r="U40"/>
  <c r="R42"/>
  <c r="U42" s="1"/>
  <c r="R36"/>
  <c r="U36"/>
  <c r="R30"/>
  <c r="U30" s="1"/>
  <c r="R44"/>
  <c r="U44"/>
  <c r="R411" i="16"/>
  <c r="U411" s="1"/>
  <c r="R376"/>
  <c r="U376"/>
  <c r="U371"/>
  <c r="R337"/>
  <c r="U337" s="1"/>
  <c r="R324"/>
  <c r="R326"/>
  <c r="U326" s="1"/>
  <c r="R328"/>
  <c r="R330"/>
  <c r="U330" s="1"/>
  <c r="R332"/>
  <c r="U332" s="1"/>
  <c r="R334"/>
  <c r="U334" s="1"/>
  <c r="R336"/>
  <c r="U336" s="1"/>
  <c r="R338"/>
  <c r="R327"/>
  <c r="U327" s="1"/>
  <c r="R335"/>
  <c r="U335"/>
  <c r="T323"/>
  <c r="R331"/>
  <c r="U331" s="1"/>
  <c r="R325"/>
  <c r="U325" s="1"/>
  <c r="R329"/>
  <c r="U329" s="1"/>
  <c r="R333"/>
  <c r="U333" s="1"/>
  <c r="R292"/>
  <c r="U292" s="1"/>
  <c r="R268"/>
  <c r="U268" s="1"/>
  <c r="R271"/>
  <c r="U271" s="1"/>
  <c r="R275"/>
  <c r="U275" s="1"/>
  <c r="R262"/>
  <c r="U262" s="1"/>
  <c r="R265"/>
  <c r="U265"/>
  <c r="R199"/>
  <c r="R201"/>
  <c r="U201" s="1"/>
  <c r="R203"/>
  <c r="R205"/>
  <c r="U205"/>
  <c r="R207"/>
  <c r="R209"/>
  <c r="U209" s="1"/>
  <c r="R211"/>
  <c r="U211" s="1"/>
  <c r="R198"/>
  <c r="R206"/>
  <c r="R202"/>
  <c r="U202" s="1"/>
  <c r="R210"/>
  <c r="U210" s="1"/>
  <c r="R204"/>
  <c r="U204" s="1"/>
  <c r="R200"/>
  <c r="U200" s="1"/>
  <c r="R212"/>
  <c r="U212" s="1"/>
  <c r="T197"/>
  <c r="R185"/>
  <c r="U185" s="1"/>
  <c r="R157"/>
  <c r="U157"/>
  <c r="R161"/>
  <c r="U161" s="1"/>
  <c r="R165"/>
  <c r="U165"/>
  <c r="R169"/>
  <c r="U169" s="1"/>
  <c r="R159"/>
  <c r="R163"/>
  <c r="U163" s="1"/>
  <c r="R167"/>
  <c r="U167" s="1"/>
  <c r="T155"/>
  <c r="R30"/>
  <c r="U30" s="1"/>
  <c r="T32"/>
  <c r="R34"/>
  <c r="U34" s="1"/>
  <c r="T36"/>
  <c r="R38"/>
  <c r="U38" s="1"/>
  <c r="T40"/>
  <c r="R42"/>
  <c r="U42"/>
  <c r="T44"/>
  <c r="T34"/>
  <c r="R44"/>
  <c r="U44"/>
  <c r="R29"/>
  <c r="T30"/>
  <c r="R40"/>
  <c r="U40"/>
  <c r="R36"/>
  <c r="U36" s="1"/>
  <c r="T42"/>
  <c r="T38"/>
  <c r="R18"/>
  <c r="U18" s="1"/>
  <c r="R261" i="17"/>
  <c r="U261"/>
  <c r="R262"/>
  <c r="U262" s="1"/>
  <c r="R263"/>
  <c r="U263"/>
  <c r="R264"/>
  <c r="U264" s="1"/>
  <c r="R265"/>
  <c r="U265"/>
  <c r="R266"/>
  <c r="U266" s="1"/>
  <c r="R267"/>
  <c r="U267"/>
  <c r="R268"/>
  <c r="U268" s="1"/>
  <c r="R269"/>
  <c r="U269"/>
  <c r="R270"/>
  <c r="U270" s="1"/>
  <c r="R271"/>
  <c r="U271"/>
  <c r="R272"/>
  <c r="U272" s="1"/>
  <c r="R273"/>
  <c r="U273"/>
  <c r="R274"/>
  <c r="U274" s="1"/>
  <c r="R275"/>
  <c r="U275"/>
  <c r="R260"/>
  <c r="T261"/>
  <c r="T263"/>
  <c r="T265"/>
  <c r="W265" s="1"/>
  <c r="T267"/>
  <c r="T269"/>
  <c r="T271"/>
  <c r="T273"/>
  <c r="W273"/>
  <c r="T275"/>
  <c r="T262"/>
  <c r="T266"/>
  <c r="T270"/>
  <c r="W270" s="1"/>
  <c r="T274"/>
  <c r="T268"/>
  <c r="Q280"/>
  <c r="Q343" i="18"/>
  <c r="W300"/>
  <c r="Q301"/>
  <c r="T86" i="19"/>
  <c r="W86" s="1"/>
  <c r="T84"/>
  <c r="W84" s="1"/>
  <c r="T82"/>
  <c r="W82" s="1"/>
  <c r="T80"/>
  <c r="W80" s="1"/>
  <c r="T78"/>
  <c r="W78" s="1"/>
  <c r="T76"/>
  <c r="W76" s="1"/>
  <c r="T74"/>
  <c r="W74" s="1"/>
  <c r="T72"/>
  <c r="W39" i="15"/>
  <c r="R155" i="16"/>
  <c r="R323"/>
  <c r="R155" i="15"/>
  <c r="R410" i="14"/>
  <c r="U410"/>
  <c r="R412"/>
  <c r="U412"/>
  <c r="R414"/>
  <c r="U414"/>
  <c r="R416"/>
  <c r="U416"/>
  <c r="R418"/>
  <c r="U418"/>
  <c r="R420"/>
  <c r="U420"/>
  <c r="R422"/>
  <c r="U422"/>
  <c r="Q259" i="13"/>
  <c r="Q385"/>
  <c r="R92" i="14"/>
  <c r="R134"/>
  <c r="R176"/>
  <c r="R218"/>
  <c r="R302"/>
  <c r="R344"/>
  <c r="R386"/>
  <c r="Q301" i="13"/>
  <c r="T84" i="14"/>
  <c r="W84" s="1"/>
  <c r="T79"/>
  <c r="W79" s="1"/>
  <c r="T76"/>
  <c r="W76" s="1"/>
  <c r="T102"/>
  <c r="W102" s="1"/>
  <c r="T94"/>
  <c r="W94" s="1"/>
  <c r="T128"/>
  <c r="W128" s="1"/>
  <c r="T125"/>
  <c r="W125" s="1"/>
  <c r="T120"/>
  <c r="W120" s="1"/>
  <c r="T117"/>
  <c r="W117" s="1"/>
  <c r="T143"/>
  <c r="W143" s="1"/>
  <c r="T135"/>
  <c r="T169"/>
  <c r="W169"/>
  <c r="T166"/>
  <c r="W166"/>
  <c r="T161"/>
  <c r="W161"/>
  <c r="T158"/>
  <c r="T155"/>
  <c r="T184"/>
  <c r="W184"/>
  <c r="T210"/>
  <c r="W210" s="1"/>
  <c r="T207"/>
  <c r="W207"/>
  <c r="T202"/>
  <c r="W202" s="1"/>
  <c r="T199"/>
  <c r="W199"/>
  <c r="T233"/>
  <c r="W233" s="1"/>
  <c r="T225"/>
  <c r="W225"/>
  <c r="T251"/>
  <c r="W251" s="1"/>
  <c r="T248"/>
  <c r="W248"/>
  <c r="T243"/>
  <c r="W243" s="1"/>
  <c r="T240"/>
  <c r="W240"/>
  <c r="T284"/>
  <c r="W284" s="1"/>
  <c r="T315"/>
  <c r="W315" s="1"/>
  <c r="T307"/>
  <c r="W307" s="1"/>
  <c r="T338"/>
  <c r="W338" s="1"/>
  <c r="T333"/>
  <c r="W333" s="1"/>
  <c r="T330"/>
  <c r="T325"/>
  <c r="W325"/>
  <c r="T356"/>
  <c r="W356" s="1"/>
  <c r="T348"/>
  <c r="W348"/>
  <c r="T379"/>
  <c r="W379" s="1"/>
  <c r="T374"/>
  <c r="W374"/>
  <c r="T371"/>
  <c r="W371" s="1"/>
  <c r="T366"/>
  <c r="W366"/>
  <c r="T397"/>
  <c r="W397" s="1"/>
  <c r="T389"/>
  <c r="W389"/>
  <c r="T386"/>
  <c r="T399" i="13"/>
  <c r="W399" s="1"/>
  <c r="T395"/>
  <c r="W395" s="1"/>
  <c r="T391"/>
  <c r="W391" s="1"/>
  <c r="T387"/>
  <c r="W387" s="1"/>
  <c r="R386"/>
  <c r="W365"/>
  <c r="R359"/>
  <c r="U359" s="1"/>
  <c r="T357"/>
  <c r="W357" s="1"/>
  <c r="W356"/>
  <c r="R355"/>
  <c r="U355" s="1"/>
  <c r="T353"/>
  <c r="W352"/>
  <c r="R351"/>
  <c r="U351" s="1"/>
  <c r="T349"/>
  <c r="R347"/>
  <c r="U347" s="1"/>
  <c r="T345"/>
  <c r="R344"/>
  <c r="O343"/>
  <c r="R337"/>
  <c r="U337" s="1"/>
  <c r="R335"/>
  <c r="U335"/>
  <c r="R333"/>
  <c r="U333" s="1"/>
  <c r="R329"/>
  <c r="U329"/>
  <c r="W327"/>
  <c r="R325"/>
  <c r="U325" s="1"/>
  <c r="O322"/>
  <c r="U317"/>
  <c r="U305"/>
  <c r="T295"/>
  <c r="W295"/>
  <c r="T291"/>
  <c r="W291" s="1"/>
  <c r="T287"/>
  <c r="W287"/>
  <c r="T283"/>
  <c r="W283" s="1"/>
  <c r="W275"/>
  <c r="R274"/>
  <c r="U274" s="1"/>
  <c r="T272"/>
  <c r="R270"/>
  <c r="U270" s="1"/>
  <c r="T268"/>
  <c r="W268" s="1"/>
  <c r="W267"/>
  <c r="R266"/>
  <c r="U266" s="1"/>
  <c r="T264"/>
  <c r="W264" s="1"/>
  <c r="W263"/>
  <c r="R262"/>
  <c r="U262" s="1"/>
  <c r="O280"/>
  <c r="O259"/>
  <c r="R252"/>
  <c r="U252" s="1"/>
  <c r="R248"/>
  <c r="U248"/>
  <c r="R240"/>
  <c r="U240" s="1"/>
  <c r="U228"/>
  <c r="U224"/>
  <c r="U220"/>
  <c r="T212"/>
  <c r="W212"/>
  <c r="T208"/>
  <c r="W208" s="1"/>
  <c r="T204"/>
  <c r="W204"/>
  <c r="T200"/>
  <c r="W200" s="1"/>
  <c r="R191"/>
  <c r="U191"/>
  <c r="T189"/>
  <c r="W189" s="1"/>
  <c r="R187"/>
  <c r="U187"/>
  <c r="T185"/>
  <c r="W185" s="1"/>
  <c r="W184"/>
  <c r="R183"/>
  <c r="U183" s="1"/>
  <c r="T181"/>
  <c r="W180"/>
  <c r="R179"/>
  <c r="U179" s="1"/>
  <c r="T177"/>
  <c r="R176"/>
  <c r="R167"/>
  <c r="U167" s="1"/>
  <c r="R163"/>
  <c r="U163"/>
  <c r="R155"/>
  <c r="U155" s="1"/>
  <c r="T156"/>
  <c r="T157"/>
  <c r="W157"/>
  <c r="T158"/>
  <c r="W158" s="1"/>
  <c r="T159"/>
  <c r="W159"/>
  <c r="T160"/>
  <c r="W160" s="1"/>
  <c r="T161"/>
  <c r="W161"/>
  <c r="T162"/>
  <c r="W162" s="1"/>
  <c r="T163"/>
  <c r="W163" s="1"/>
  <c r="T164"/>
  <c r="W164" s="1"/>
  <c r="T165"/>
  <c r="W165" s="1"/>
  <c r="T166"/>
  <c r="W166" s="1"/>
  <c r="T167"/>
  <c r="W167" s="1"/>
  <c r="T168"/>
  <c r="W168" s="1"/>
  <c r="T169"/>
  <c r="W169"/>
  <c r="T170"/>
  <c r="W170" s="1"/>
  <c r="T155"/>
  <c r="W149"/>
  <c r="R148"/>
  <c r="U148" s="1"/>
  <c r="T146"/>
  <c r="W146" s="1"/>
  <c r="R144"/>
  <c r="U144" s="1"/>
  <c r="T142"/>
  <c r="W142"/>
  <c r="R140"/>
  <c r="U140" s="1"/>
  <c r="T138"/>
  <c r="R136"/>
  <c r="U136" s="1"/>
  <c r="O154"/>
  <c r="R114"/>
  <c r="U114" s="1"/>
  <c r="R115"/>
  <c r="U115" s="1"/>
  <c r="R116"/>
  <c r="U116" s="1"/>
  <c r="R117"/>
  <c r="U117" s="1"/>
  <c r="R118"/>
  <c r="U118"/>
  <c r="R119"/>
  <c r="U119" s="1"/>
  <c r="R120"/>
  <c r="U120" s="1"/>
  <c r="R121"/>
  <c r="U121" s="1"/>
  <c r="R122"/>
  <c r="U122" s="1"/>
  <c r="R123"/>
  <c r="U123" s="1"/>
  <c r="R124"/>
  <c r="U124"/>
  <c r="R125"/>
  <c r="U125" s="1"/>
  <c r="R126"/>
  <c r="U126"/>
  <c r="R127"/>
  <c r="U127" s="1"/>
  <c r="R128"/>
  <c r="U128" s="1"/>
  <c r="T125"/>
  <c r="W125" s="1"/>
  <c r="T121"/>
  <c r="W121" s="1"/>
  <c r="T117"/>
  <c r="W117" s="1"/>
  <c r="Q133"/>
  <c r="R93"/>
  <c r="U93"/>
  <c r="R94"/>
  <c r="U94" s="1"/>
  <c r="R95"/>
  <c r="R96"/>
  <c r="U96"/>
  <c r="R97"/>
  <c r="U97" s="1"/>
  <c r="R98"/>
  <c r="U98"/>
  <c r="R99"/>
  <c r="R100"/>
  <c r="U100" s="1"/>
  <c r="R101"/>
  <c r="U101" s="1"/>
  <c r="R102"/>
  <c r="U102"/>
  <c r="R103"/>
  <c r="U103" s="1"/>
  <c r="R104"/>
  <c r="U104" s="1"/>
  <c r="R105"/>
  <c r="U105"/>
  <c r="R106"/>
  <c r="U106" s="1"/>
  <c r="R107"/>
  <c r="R92"/>
  <c r="T93"/>
  <c r="W93" s="1"/>
  <c r="T94"/>
  <c r="W94"/>
  <c r="T95"/>
  <c r="W95" s="1"/>
  <c r="T96"/>
  <c r="W96" s="1"/>
  <c r="T97"/>
  <c r="W97" s="1"/>
  <c r="T98"/>
  <c r="W98"/>
  <c r="T99"/>
  <c r="W99" s="1"/>
  <c r="T100"/>
  <c r="W100"/>
  <c r="T101"/>
  <c r="W101" s="1"/>
  <c r="T102"/>
  <c r="W102"/>
  <c r="T103"/>
  <c r="W103" s="1"/>
  <c r="T104"/>
  <c r="W104" s="1"/>
  <c r="T105"/>
  <c r="W105" s="1"/>
  <c r="T106"/>
  <c r="W106"/>
  <c r="T107"/>
  <c r="W107" s="1"/>
  <c r="Q91"/>
  <c r="R85"/>
  <c r="U85"/>
  <c r="R81"/>
  <c r="U81" s="1"/>
  <c r="R77"/>
  <c r="U77" s="1"/>
  <c r="R73"/>
  <c r="U73" s="1"/>
  <c r="T64"/>
  <c r="W63"/>
  <c r="R62"/>
  <c r="U62" s="1"/>
  <c r="T60"/>
  <c r="W60" s="1"/>
  <c r="W59"/>
  <c r="R58"/>
  <c r="U58" s="1"/>
  <c r="T56"/>
  <c r="W56" s="1"/>
  <c r="W55"/>
  <c r="R54"/>
  <c r="U54" s="1"/>
  <c r="T52"/>
  <c r="W52" s="1"/>
  <c r="W51"/>
  <c r="T50"/>
  <c r="W50" s="1"/>
  <c r="T43"/>
  <c r="W43" s="1"/>
  <c r="T39"/>
  <c r="W39"/>
  <c r="T35"/>
  <c r="W35" s="1"/>
  <c r="T31"/>
  <c r="W31"/>
  <c r="U22"/>
  <c r="U18"/>
  <c r="U14"/>
  <c r="U10"/>
  <c r="T421" i="14"/>
  <c r="T417"/>
  <c r="W413"/>
  <c r="R387"/>
  <c r="U387" s="1"/>
  <c r="R391"/>
  <c r="U391"/>
  <c r="R395"/>
  <c r="U395" s="1"/>
  <c r="R399"/>
  <c r="U399"/>
  <c r="T388"/>
  <c r="W388" s="1"/>
  <c r="T390"/>
  <c r="W390"/>
  <c r="T392"/>
  <c r="W392" s="1"/>
  <c r="T394"/>
  <c r="W394" s="1"/>
  <c r="T396"/>
  <c r="W396" s="1"/>
  <c r="T398"/>
  <c r="W398"/>
  <c r="T400"/>
  <c r="W400" s="1"/>
  <c r="R388"/>
  <c r="U388"/>
  <c r="R392"/>
  <c r="U392" s="1"/>
  <c r="R396"/>
  <c r="U396"/>
  <c r="R400"/>
  <c r="U400" s="1"/>
  <c r="R389"/>
  <c r="U389" s="1"/>
  <c r="R393"/>
  <c r="U393" s="1"/>
  <c r="R397"/>
  <c r="U397" s="1"/>
  <c r="R401"/>
  <c r="U401" s="1"/>
  <c r="R371"/>
  <c r="U371" s="1"/>
  <c r="R375"/>
  <c r="U375"/>
  <c r="R379"/>
  <c r="U379" s="1"/>
  <c r="R368"/>
  <c r="U368"/>
  <c r="R358"/>
  <c r="U358" s="1"/>
  <c r="R348"/>
  <c r="U348"/>
  <c r="R347"/>
  <c r="U347" s="1"/>
  <c r="T269"/>
  <c r="W269" s="1"/>
  <c r="T275"/>
  <c r="W275" s="1"/>
  <c r="W254"/>
  <c r="R248"/>
  <c r="U248"/>
  <c r="Q259"/>
  <c r="R226"/>
  <c r="U226" s="1"/>
  <c r="O238"/>
  <c r="R208"/>
  <c r="U208" s="1"/>
  <c r="Q217"/>
  <c r="Q196"/>
  <c r="O196"/>
  <c r="R168"/>
  <c r="U168" s="1"/>
  <c r="W158"/>
  <c r="R157"/>
  <c r="U157" s="1"/>
  <c r="R146"/>
  <c r="U146"/>
  <c r="Q154"/>
  <c r="R128"/>
  <c r="U128" s="1"/>
  <c r="R118"/>
  <c r="U118" s="1"/>
  <c r="R117"/>
  <c r="U117"/>
  <c r="R102"/>
  <c r="U102" s="1"/>
  <c r="O91"/>
  <c r="R75"/>
  <c r="U75"/>
  <c r="R79"/>
  <c r="R83"/>
  <c r="U83"/>
  <c r="R72"/>
  <c r="W39"/>
  <c r="Q28"/>
  <c r="Q280" i="15"/>
  <c r="R198"/>
  <c r="U198" s="1"/>
  <c r="R190"/>
  <c r="U190"/>
  <c r="R182"/>
  <c r="U182" s="1"/>
  <c r="Q196"/>
  <c r="R157"/>
  <c r="U157" s="1"/>
  <c r="R146"/>
  <c r="U146"/>
  <c r="R135"/>
  <c r="Q133"/>
  <c r="R96"/>
  <c r="U96"/>
  <c r="R99"/>
  <c r="U99" s="1"/>
  <c r="R104"/>
  <c r="U104"/>
  <c r="R107"/>
  <c r="U107" s="1"/>
  <c r="R93"/>
  <c r="R97"/>
  <c r="U97" s="1"/>
  <c r="R102"/>
  <c r="U102"/>
  <c r="R105"/>
  <c r="U105" s="1"/>
  <c r="U51"/>
  <c r="Q28"/>
  <c r="R348" i="16"/>
  <c r="U348" s="1"/>
  <c r="R351"/>
  <c r="U351" s="1"/>
  <c r="U328"/>
  <c r="Q322"/>
  <c r="R309"/>
  <c r="U309" s="1"/>
  <c r="R273"/>
  <c r="U273" s="1"/>
  <c r="R263"/>
  <c r="U263"/>
  <c r="U206"/>
  <c r="R180"/>
  <c r="U180" s="1"/>
  <c r="T134"/>
  <c r="R135"/>
  <c r="U135" s="1"/>
  <c r="R137"/>
  <c r="R139"/>
  <c r="U139"/>
  <c r="R141"/>
  <c r="U141" s="1"/>
  <c r="R143"/>
  <c r="U143" s="1"/>
  <c r="R145"/>
  <c r="U145"/>
  <c r="R147"/>
  <c r="R149"/>
  <c r="U149"/>
  <c r="R136"/>
  <c r="U136" s="1"/>
  <c r="R140"/>
  <c r="U140" s="1"/>
  <c r="R144"/>
  <c r="U144" s="1"/>
  <c r="R148"/>
  <c r="U148"/>
  <c r="R138"/>
  <c r="U138" s="1"/>
  <c r="R142"/>
  <c r="U142"/>
  <c r="R146"/>
  <c r="U146" s="1"/>
  <c r="Q91"/>
  <c r="R32"/>
  <c r="U32"/>
  <c r="T356" i="17"/>
  <c r="W356" s="1"/>
  <c r="T348"/>
  <c r="U195"/>
  <c r="O196"/>
  <c r="R176"/>
  <c r="T177"/>
  <c r="W177"/>
  <c r="T179"/>
  <c r="W179" s="1"/>
  <c r="T181"/>
  <c r="T183"/>
  <c r="T185"/>
  <c r="W185" s="1"/>
  <c r="T187"/>
  <c r="W187" s="1"/>
  <c r="T189"/>
  <c r="T191"/>
  <c r="T178"/>
  <c r="W178" s="1"/>
  <c r="T182"/>
  <c r="W182" s="1"/>
  <c r="T186"/>
  <c r="W186" s="1"/>
  <c r="T190"/>
  <c r="T184"/>
  <c r="Q196"/>
  <c r="Q133"/>
  <c r="W90"/>
  <c r="Q91"/>
  <c r="T226" i="18"/>
  <c r="W226" s="1"/>
  <c r="T157" i="16"/>
  <c r="W157" s="1"/>
  <c r="T159"/>
  <c r="W159"/>
  <c r="T161"/>
  <c r="W161" s="1"/>
  <c r="T163"/>
  <c r="W163"/>
  <c r="T165"/>
  <c r="W165" s="1"/>
  <c r="T167"/>
  <c r="W167" s="1"/>
  <c r="T177"/>
  <c r="W177" s="1"/>
  <c r="T179"/>
  <c r="W179"/>
  <c r="T181"/>
  <c r="W181" s="1"/>
  <c r="T183"/>
  <c r="W183"/>
  <c r="T185"/>
  <c r="W185" s="1"/>
  <c r="T187"/>
  <c r="W187"/>
  <c r="T189"/>
  <c r="W189" s="1"/>
  <c r="T191"/>
  <c r="W191" s="1"/>
  <c r="T199"/>
  <c r="W199" s="1"/>
  <c r="T201"/>
  <c r="W201"/>
  <c r="T203"/>
  <c r="W203" s="1"/>
  <c r="T205"/>
  <c r="W205"/>
  <c r="T207"/>
  <c r="W207" s="1"/>
  <c r="T209"/>
  <c r="W209"/>
  <c r="T261"/>
  <c r="W261" s="1"/>
  <c r="T263"/>
  <c r="W263" s="1"/>
  <c r="T265"/>
  <c r="W265" s="1"/>
  <c r="T267"/>
  <c r="W267" s="1"/>
  <c r="T269"/>
  <c r="W269" s="1"/>
  <c r="T271"/>
  <c r="W271"/>
  <c r="T273"/>
  <c r="W273" s="1"/>
  <c r="T275"/>
  <c r="W275"/>
  <c r="T325"/>
  <c r="W325" s="1"/>
  <c r="T327"/>
  <c r="W327" s="1"/>
  <c r="T329"/>
  <c r="W329" s="1"/>
  <c r="T331"/>
  <c r="W331" s="1"/>
  <c r="T333"/>
  <c r="W333" s="1"/>
  <c r="T335"/>
  <c r="W335"/>
  <c r="T367"/>
  <c r="W367" s="1"/>
  <c r="T369"/>
  <c r="W369"/>
  <c r="T371"/>
  <c r="W371" s="1"/>
  <c r="T373"/>
  <c r="W373" s="1"/>
  <c r="T375"/>
  <c r="W375" s="1"/>
  <c r="T377"/>
  <c r="W377"/>
  <c r="T379"/>
  <c r="W379" s="1"/>
  <c r="T51" i="15"/>
  <c r="W51"/>
  <c r="T53"/>
  <c r="W53" s="1"/>
  <c r="T55"/>
  <c r="W55"/>
  <c r="T57"/>
  <c r="W57" s="1"/>
  <c r="T59"/>
  <c r="W59" s="1"/>
  <c r="T61"/>
  <c r="W61" s="1"/>
  <c r="T63"/>
  <c r="W63"/>
  <c r="T65"/>
  <c r="W65" s="1"/>
  <c r="T115"/>
  <c r="W115"/>
  <c r="T117"/>
  <c r="W117" s="1"/>
  <c r="T119"/>
  <c r="W119"/>
  <c r="T121"/>
  <c r="W121" s="1"/>
  <c r="T123"/>
  <c r="W123" s="1"/>
  <c r="T125"/>
  <c r="W125" s="1"/>
  <c r="T135"/>
  <c r="W135" s="1"/>
  <c r="T137"/>
  <c r="W137" s="1"/>
  <c r="T139"/>
  <c r="W139"/>
  <c r="T141"/>
  <c r="W141" s="1"/>
  <c r="T143"/>
  <c r="W143"/>
  <c r="T145"/>
  <c r="W145" s="1"/>
  <c r="T147"/>
  <c r="W147" s="1"/>
  <c r="T149"/>
  <c r="W149" s="1"/>
  <c r="T157"/>
  <c r="W157" s="1"/>
  <c r="T159"/>
  <c r="W159" s="1"/>
  <c r="T161"/>
  <c r="W161"/>
  <c r="T163"/>
  <c r="W163" s="1"/>
  <c r="T165"/>
  <c r="W165"/>
  <c r="T167"/>
  <c r="W167" s="1"/>
  <c r="T199"/>
  <c r="W199" s="1"/>
  <c r="T201"/>
  <c r="W201" s="1"/>
  <c r="T203"/>
  <c r="W203"/>
  <c r="T205"/>
  <c r="W205" s="1"/>
  <c r="T207"/>
  <c r="W207"/>
  <c r="T209"/>
  <c r="W209" s="1"/>
  <c r="R176" i="16"/>
  <c r="Q280" i="13"/>
  <c r="R407" i="14"/>
  <c r="T86"/>
  <c r="W86" s="1"/>
  <c r="T81"/>
  <c r="W81" s="1"/>
  <c r="T78"/>
  <c r="W78"/>
  <c r="T104"/>
  <c r="W104" s="1"/>
  <c r="T96"/>
  <c r="W96"/>
  <c r="T127"/>
  <c r="W127" s="1"/>
  <c r="T122"/>
  <c r="W122"/>
  <c r="T119"/>
  <c r="W119" s="1"/>
  <c r="T145"/>
  <c r="W145" s="1"/>
  <c r="T137"/>
  <c r="W137" s="1"/>
  <c r="T168"/>
  <c r="W168" s="1"/>
  <c r="T163"/>
  <c r="W163" s="1"/>
  <c r="T186"/>
  <c r="W186"/>
  <c r="T212"/>
  <c r="W212" s="1"/>
  <c r="T209"/>
  <c r="W209"/>
  <c r="T204"/>
  <c r="W204" s="1"/>
  <c r="T201"/>
  <c r="W201" s="1"/>
  <c r="T227"/>
  <c r="W227" s="1"/>
  <c r="T219"/>
  <c r="W219" s="1"/>
  <c r="T253"/>
  <c r="W253" s="1"/>
  <c r="T250"/>
  <c r="T245"/>
  <c r="W245" s="1"/>
  <c r="T242"/>
  <c r="W242" s="1"/>
  <c r="T239"/>
  <c r="T294"/>
  <c r="W294" s="1"/>
  <c r="T291"/>
  <c r="W291" s="1"/>
  <c r="T317"/>
  <c r="W317"/>
  <c r="T335"/>
  <c r="W335" s="1"/>
  <c r="T332"/>
  <c r="W332"/>
  <c r="T327"/>
  <c r="W327" s="1"/>
  <c r="T358"/>
  <c r="W358"/>
  <c r="T350"/>
  <c r="W350" s="1"/>
  <c r="T376"/>
  <c r="W376" s="1"/>
  <c r="T373"/>
  <c r="W373" s="1"/>
  <c r="T399"/>
  <c r="W399" s="1"/>
  <c r="R422" i="13"/>
  <c r="U422" s="1"/>
  <c r="R420"/>
  <c r="U420"/>
  <c r="R418"/>
  <c r="U418" s="1"/>
  <c r="R416"/>
  <c r="U416"/>
  <c r="R414"/>
  <c r="U414" s="1"/>
  <c r="R412"/>
  <c r="U412" s="1"/>
  <c r="R410"/>
  <c r="U410" s="1"/>
  <c r="R408"/>
  <c r="U408" s="1"/>
  <c r="T407"/>
  <c r="T400"/>
  <c r="W400" s="1"/>
  <c r="T396"/>
  <c r="W396" s="1"/>
  <c r="T392"/>
  <c r="W392" s="1"/>
  <c r="T388"/>
  <c r="W388"/>
  <c r="T380"/>
  <c r="W380" s="1"/>
  <c r="T379"/>
  <c r="W379"/>
  <c r="T378"/>
  <c r="W378" s="1"/>
  <c r="T377"/>
  <c r="W377" s="1"/>
  <c r="T376"/>
  <c r="W376" s="1"/>
  <c r="T375"/>
  <c r="W375"/>
  <c r="T374"/>
  <c r="W374" s="1"/>
  <c r="T373"/>
  <c r="W373"/>
  <c r="T372"/>
  <c r="W372" s="1"/>
  <c r="T371"/>
  <c r="W371"/>
  <c r="T370"/>
  <c r="W370" s="1"/>
  <c r="T369"/>
  <c r="W369" s="1"/>
  <c r="T368"/>
  <c r="W368" s="1"/>
  <c r="T367"/>
  <c r="W367"/>
  <c r="T366"/>
  <c r="W366" s="1"/>
  <c r="O385"/>
  <c r="O364"/>
  <c r="T358"/>
  <c r="W358" s="1"/>
  <c r="R356"/>
  <c r="U356" s="1"/>
  <c r="T354"/>
  <c r="W354" s="1"/>
  <c r="W353"/>
  <c r="R352"/>
  <c r="U352" s="1"/>
  <c r="T350"/>
  <c r="W350" s="1"/>
  <c r="W349"/>
  <c r="R348"/>
  <c r="U348"/>
  <c r="W345"/>
  <c r="T344"/>
  <c r="R332"/>
  <c r="U332"/>
  <c r="W330"/>
  <c r="R328"/>
  <c r="U328" s="1"/>
  <c r="W326"/>
  <c r="R324"/>
  <c r="U324" s="1"/>
  <c r="T296"/>
  <c r="W296" s="1"/>
  <c r="T292"/>
  <c r="W292"/>
  <c r="T288"/>
  <c r="W288" s="1"/>
  <c r="T284"/>
  <c r="W284"/>
  <c r="T281"/>
  <c r="W281" s="1"/>
  <c r="R275"/>
  <c r="U275"/>
  <c r="T273"/>
  <c r="W273" s="1"/>
  <c r="W272"/>
  <c r="R271"/>
  <c r="U271"/>
  <c r="T269"/>
  <c r="W269" s="1"/>
  <c r="R267"/>
  <c r="U267" s="1"/>
  <c r="T265"/>
  <c r="W265"/>
  <c r="R263"/>
  <c r="U263" s="1"/>
  <c r="T261"/>
  <c r="R260"/>
  <c r="U260"/>
  <c r="W253"/>
  <c r="R251"/>
  <c r="U251" s="1"/>
  <c r="R247"/>
  <c r="U247" s="1"/>
  <c r="U242"/>
  <c r="R239"/>
  <c r="T240"/>
  <c r="W240"/>
  <c r="T241"/>
  <c r="W241" s="1"/>
  <c r="T242"/>
  <c r="W242" s="1"/>
  <c r="T243"/>
  <c r="W243"/>
  <c r="T244"/>
  <c r="W244" s="1"/>
  <c r="T245"/>
  <c r="W245" s="1"/>
  <c r="T246"/>
  <c r="W246" s="1"/>
  <c r="T247"/>
  <c r="W247" s="1"/>
  <c r="T248"/>
  <c r="W248" s="1"/>
  <c r="T249"/>
  <c r="W249" s="1"/>
  <c r="T250"/>
  <c r="W250" s="1"/>
  <c r="T251"/>
  <c r="W251"/>
  <c r="T252"/>
  <c r="W252" s="1"/>
  <c r="T253"/>
  <c r="T254"/>
  <c r="W254" s="1"/>
  <c r="T239"/>
  <c r="T218"/>
  <c r="R198"/>
  <c r="U198" s="1"/>
  <c r="R199"/>
  <c r="U199" s="1"/>
  <c r="R200"/>
  <c r="U200" s="1"/>
  <c r="R201"/>
  <c r="U201"/>
  <c r="R202"/>
  <c r="U202" s="1"/>
  <c r="R203"/>
  <c r="U203" s="1"/>
  <c r="R204"/>
  <c r="U204" s="1"/>
  <c r="R205"/>
  <c r="U205" s="1"/>
  <c r="R206"/>
  <c r="U206" s="1"/>
  <c r="R207"/>
  <c r="U207"/>
  <c r="R208"/>
  <c r="U208" s="1"/>
  <c r="R209"/>
  <c r="U209"/>
  <c r="R210"/>
  <c r="U210" s="1"/>
  <c r="R211"/>
  <c r="U211" s="1"/>
  <c r="R212"/>
  <c r="U212" s="1"/>
  <c r="T209"/>
  <c r="W209"/>
  <c r="T205"/>
  <c r="W205" s="1"/>
  <c r="T201"/>
  <c r="W201"/>
  <c r="W197"/>
  <c r="T190"/>
  <c r="W190"/>
  <c r="R188"/>
  <c r="U188" s="1"/>
  <c r="T186"/>
  <c r="W186"/>
  <c r="R184"/>
  <c r="U184" s="1"/>
  <c r="T182"/>
  <c r="W182" s="1"/>
  <c r="W181"/>
  <c r="R180"/>
  <c r="U180"/>
  <c r="W177"/>
  <c r="T176"/>
  <c r="R170"/>
  <c r="U170"/>
  <c r="R166"/>
  <c r="U166" s="1"/>
  <c r="R162"/>
  <c r="U162" s="1"/>
  <c r="R158"/>
  <c r="U158"/>
  <c r="U157"/>
  <c r="W156"/>
  <c r="R149"/>
  <c r="U149"/>
  <c r="T147"/>
  <c r="W147" s="1"/>
  <c r="R145"/>
  <c r="U145"/>
  <c r="T143"/>
  <c r="W143" s="1"/>
  <c r="R141"/>
  <c r="U141" s="1"/>
  <c r="T139"/>
  <c r="W139" s="1"/>
  <c r="W138"/>
  <c r="R137"/>
  <c r="U137" s="1"/>
  <c r="T135"/>
  <c r="W135"/>
  <c r="R134"/>
  <c r="T126"/>
  <c r="W126" s="1"/>
  <c r="T122"/>
  <c r="W122"/>
  <c r="T118"/>
  <c r="W118" s="1"/>
  <c r="T114"/>
  <c r="W114" s="1"/>
  <c r="R113"/>
  <c r="O133"/>
  <c r="O112"/>
  <c r="U107"/>
  <c r="U99"/>
  <c r="U95"/>
  <c r="O91"/>
  <c r="R84"/>
  <c r="U84" s="1"/>
  <c r="W82"/>
  <c r="R80"/>
  <c r="U80" s="1"/>
  <c r="W78"/>
  <c r="R76"/>
  <c r="U76" s="1"/>
  <c r="W74"/>
  <c r="R72"/>
  <c r="U72" s="1"/>
  <c r="Q70"/>
  <c r="W64"/>
  <c r="R63"/>
  <c r="U63" s="1"/>
  <c r="T61"/>
  <c r="W61" s="1"/>
  <c r="R59"/>
  <c r="U59"/>
  <c r="T57"/>
  <c r="W57" s="1"/>
  <c r="R55"/>
  <c r="U55" s="1"/>
  <c r="T53"/>
  <c r="W53" s="1"/>
  <c r="R51"/>
  <c r="U51" s="1"/>
  <c r="T44"/>
  <c r="W44" s="1"/>
  <c r="T40"/>
  <c r="W40"/>
  <c r="T36"/>
  <c r="W36" s="1"/>
  <c r="T32"/>
  <c r="W32"/>
  <c r="T29"/>
  <c r="T49" s="1"/>
  <c r="U9"/>
  <c r="T8"/>
  <c r="W421" i="14"/>
  <c r="W417"/>
  <c r="Q427"/>
  <c r="R409"/>
  <c r="U409" s="1"/>
  <c r="R398"/>
  <c r="U398" s="1"/>
  <c r="Q406"/>
  <c r="R380"/>
  <c r="U380" s="1"/>
  <c r="W369"/>
  <c r="T365"/>
  <c r="R369"/>
  <c r="U369" s="1"/>
  <c r="R354"/>
  <c r="U354" s="1"/>
  <c r="U349"/>
  <c r="O343"/>
  <c r="W330"/>
  <c r="R327"/>
  <c r="U327" s="1"/>
  <c r="R331"/>
  <c r="U331" s="1"/>
  <c r="R335"/>
  <c r="U335" s="1"/>
  <c r="R324"/>
  <c r="U324" s="1"/>
  <c r="R303"/>
  <c r="U303"/>
  <c r="R307"/>
  <c r="U307" s="1"/>
  <c r="R311"/>
  <c r="U311"/>
  <c r="R315"/>
  <c r="U315" s="1"/>
  <c r="T304"/>
  <c r="W304" s="1"/>
  <c r="T306"/>
  <c r="W306" s="1"/>
  <c r="T308"/>
  <c r="W308" s="1"/>
  <c r="T310"/>
  <c r="W310" s="1"/>
  <c r="T312"/>
  <c r="W312"/>
  <c r="T314"/>
  <c r="W314" s="1"/>
  <c r="T316"/>
  <c r="W316"/>
  <c r="R304"/>
  <c r="U304" s="1"/>
  <c r="R308"/>
  <c r="U308" s="1"/>
  <c r="R312"/>
  <c r="U312" s="1"/>
  <c r="R316"/>
  <c r="U316" s="1"/>
  <c r="R305"/>
  <c r="U305" s="1"/>
  <c r="R309"/>
  <c r="U309"/>
  <c r="R313"/>
  <c r="U313" s="1"/>
  <c r="R317"/>
  <c r="U317"/>
  <c r="T281"/>
  <c r="R287"/>
  <c r="U287" s="1"/>
  <c r="R291"/>
  <c r="U291" s="1"/>
  <c r="R295"/>
  <c r="U295" s="1"/>
  <c r="R284"/>
  <c r="U284" s="1"/>
  <c r="R274"/>
  <c r="U274"/>
  <c r="R264"/>
  <c r="U264" s="1"/>
  <c r="R263"/>
  <c r="U263"/>
  <c r="W250"/>
  <c r="R244"/>
  <c r="U244" s="1"/>
  <c r="U233"/>
  <c r="R222"/>
  <c r="U222" s="1"/>
  <c r="R204"/>
  <c r="U204" s="1"/>
  <c r="O217"/>
  <c r="T177"/>
  <c r="W177" s="1"/>
  <c r="T179"/>
  <c r="W179" s="1"/>
  <c r="T181"/>
  <c r="W181" s="1"/>
  <c r="T183"/>
  <c r="W183"/>
  <c r="T185"/>
  <c r="W185" s="1"/>
  <c r="T187"/>
  <c r="W187"/>
  <c r="T189"/>
  <c r="W189" s="1"/>
  <c r="T191"/>
  <c r="W191" s="1"/>
  <c r="R181"/>
  <c r="U181" s="1"/>
  <c r="R185"/>
  <c r="U185" s="1"/>
  <c r="R189"/>
  <c r="U189" s="1"/>
  <c r="R178"/>
  <c r="U178"/>
  <c r="R164"/>
  <c r="U164"/>
  <c r="U159"/>
  <c r="Q175"/>
  <c r="R142"/>
  <c r="U142"/>
  <c r="U137"/>
  <c r="O154"/>
  <c r="R124"/>
  <c r="U124"/>
  <c r="Q133"/>
  <c r="R98"/>
  <c r="U98" s="1"/>
  <c r="O112"/>
  <c r="R84"/>
  <c r="U84" s="1"/>
  <c r="U79"/>
  <c r="W74"/>
  <c r="R73"/>
  <c r="U73" s="1"/>
  <c r="Q70"/>
  <c r="Q49"/>
  <c r="W37"/>
  <c r="Q322" i="15"/>
  <c r="R188"/>
  <c r="U188"/>
  <c r="R180"/>
  <c r="U180" s="1"/>
  <c r="R143"/>
  <c r="U143"/>
  <c r="R139"/>
  <c r="U139" s="1"/>
  <c r="R136"/>
  <c r="U136" s="1"/>
  <c r="R117"/>
  <c r="U117" s="1"/>
  <c r="R125"/>
  <c r="U125" s="1"/>
  <c r="O133"/>
  <c r="R103"/>
  <c r="U103" s="1"/>
  <c r="R95"/>
  <c r="U95" s="1"/>
  <c r="R75"/>
  <c r="U75" s="1"/>
  <c r="R54"/>
  <c r="U54"/>
  <c r="R38"/>
  <c r="U38" s="1"/>
  <c r="U32"/>
  <c r="O28"/>
  <c r="R20"/>
  <c r="U20" s="1"/>
  <c r="R23"/>
  <c r="U23" s="1"/>
  <c r="R10"/>
  <c r="U10" s="1"/>
  <c r="R14"/>
  <c r="U14" s="1"/>
  <c r="R17"/>
  <c r="U17" s="1"/>
  <c r="R415" i="16"/>
  <c r="U415"/>
  <c r="R419"/>
  <c r="U419" s="1"/>
  <c r="O427"/>
  <c r="R397"/>
  <c r="U397" s="1"/>
  <c r="R400"/>
  <c r="U400" s="1"/>
  <c r="U377"/>
  <c r="R359"/>
  <c r="U359" s="1"/>
  <c r="Q364"/>
  <c r="R345"/>
  <c r="U338"/>
  <c r="R311"/>
  <c r="U311"/>
  <c r="R314"/>
  <c r="U314" s="1"/>
  <c r="O301"/>
  <c r="R290"/>
  <c r="U290"/>
  <c r="R294"/>
  <c r="U294" s="1"/>
  <c r="R270"/>
  <c r="U270"/>
  <c r="O259"/>
  <c r="R243"/>
  <c r="U243" s="1"/>
  <c r="R247"/>
  <c r="U247" s="1"/>
  <c r="R227"/>
  <c r="U227" s="1"/>
  <c r="R230"/>
  <c r="U230" s="1"/>
  <c r="R223"/>
  <c r="U223"/>
  <c r="R231"/>
  <c r="U231" s="1"/>
  <c r="R219"/>
  <c r="U219"/>
  <c r="R224"/>
  <c r="U224" s="1"/>
  <c r="R228"/>
  <c r="U228" s="1"/>
  <c r="R232"/>
  <c r="U232" s="1"/>
  <c r="R208"/>
  <c r="U208" s="1"/>
  <c r="Q217"/>
  <c r="Q196"/>
  <c r="U159"/>
  <c r="R116"/>
  <c r="U116" s="1"/>
  <c r="R120"/>
  <c r="U120"/>
  <c r="R124"/>
  <c r="U124" s="1"/>
  <c r="R128"/>
  <c r="U128" s="1"/>
  <c r="R114"/>
  <c r="U114" s="1"/>
  <c r="R118"/>
  <c r="U118" s="1"/>
  <c r="R122"/>
  <c r="U122" s="1"/>
  <c r="R126"/>
  <c r="U126"/>
  <c r="O112"/>
  <c r="T272" i="17"/>
  <c r="T264"/>
  <c r="R29"/>
  <c r="T30"/>
  <c r="W30" s="1"/>
  <c r="T31"/>
  <c r="T32"/>
  <c r="T33"/>
  <c r="W33" s="1"/>
  <c r="T34"/>
  <c r="T35"/>
  <c r="W35"/>
  <c r="T36"/>
  <c r="W36" s="1"/>
  <c r="T37"/>
  <c r="T38"/>
  <c r="W38"/>
  <c r="T39"/>
  <c r="T40"/>
  <c r="T41"/>
  <c r="W41"/>
  <c r="T42"/>
  <c r="W42" s="1"/>
  <c r="T43"/>
  <c r="T44"/>
  <c r="T29"/>
  <c r="R30"/>
  <c r="U30" s="1"/>
  <c r="R34"/>
  <c r="R38"/>
  <c r="U38" s="1"/>
  <c r="R42"/>
  <c r="U42" s="1"/>
  <c r="R31"/>
  <c r="U31" s="1"/>
  <c r="R35"/>
  <c r="R39"/>
  <c r="R43"/>
  <c r="U43" s="1"/>
  <c r="R32"/>
  <c r="U32" s="1"/>
  <c r="R36"/>
  <c r="R40"/>
  <c r="U40"/>
  <c r="R44"/>
  <c r="U44" s="1"/>
  <c r="R33"/>
  <c r="U33"/>
  <c r="R37"/>
  <c r="R41"/>
  <c r="R367" i="14"/>
  <c r="U367"/>
  <c r="R345"/>
  <c r="U345" s="1"/>
  <c r="R283"/>
  <c r="U283" s="1"/>
  <c r="R261"/>
  <c r="U261" s="1"/>
  <c r="R199"/>
  <c r="U199" s="1"/>
  <c r="R177"/>
  <c r="U177" s="1"/>
  <c r="R115"/>
  <c r="U115"/>
  <c r="R93"/>
  <c r="U93" s="1"/>
  <c r="T134" i="15"/>
  <c r="O112"/>
  <c r="R79"/>
  <c r="U79" s="1"/>
  <c r="T71"/>
  <c r="T386" i="16"/>
  <c r="R390"/>
  <c r="U390" s="1"/>
  <c r="R393"/>
  <c r="U393" s="1"/>
  <c r="R398"/>
  <c r="U398" s="1"/>
  <c r="R401"/>
  <c r="U401" s="1"/>
  <c r="T344"/>
  <c r="R347"/>
  <c r="U347"/>
  <c r="R350"/>
  <c r="U350" s="1"/>
  <c r="R355"/>
  <c r="U355"/>
  <c r="R358"/>
  <c r="U358" s="1"/>
  <c r="U324"/>
  <c r="Q343"/>
  <c r="O322"/>
  <c r="T239"/>
  <c r="R221"/>
  <c r="U221" s="1"/>
  <c r="U199"/>
  <c r="R179"/>
  <c r="U179" s="1"/>
  <c r="R182"/>
  <c r="U182" s="1"/>
  <c r="R187"/>
  <c r="U187" s="1"/>
  <c r="R190"/>
  <c r="U190" s="1"/>
  <c r="O196"/>
  <c r="Q49"/>
  <c r="O28"/>
  <c r="U36" i="17"/>
  <c r="W31"/>
  <c r="Q49"/>
  <c r="T422" i="14"/>
  <c r="W422" s="1"/>
  <c r="T420"/>
  <c r="W420" s="1"/>
  <c r="T418"/>
  <c r="W418" s="1"/>
  <c r="T416"/>
  <c r="W416" s="1"/>
  <c r="T414"/>
  <c r="W414" s="1"/>
  <c r="T412"/>
  <c r="W412"/>
  <c r="T410"/>
  <c r="W410" s="1"/>
  <c r="R378"/>
  <c r="U378"/>
  <c r="R374"/>
  <c r="U374" s="1"/>
  <c r="R370"/>
  <c r="U370" s="1"/>
  <c r="R366"/>
  <c r="R356"/>
  <c r="U356" s="1"/>
  <c r="R352"/>
  <c r="U352" s="1"/>
  <c r="R338"/>
  <c r="U338"/>
  <c r="R334"/>
  <c r="U334" s="1"/>
  <c r="R330"/>
  <c r="U330"/>
  <c r="R326"/>
  <c r="U326" s="1"/>
  <c r="R294"/>
  <c r="U294" s="1"/>
  <c r="R290"/>
  <c r="U290" s="1"/>
  <c r="R282"/>
  <c r="U282" s="1"/>
  <c r="R272"/>
  <c r="U272" s="1"/>
  <c r="R268"/>
  <c r="U268"/>
  <c r="R254"/>
  <c r="U254" s="1"/>
  <c r="R250"/>
  <c r="U250"/>
  <c r="R246"/>
  <c r="U246" s="1"/>
  <c r="R242"/>
  <c r="U242" s="1"/>
  <c r="R210"/>
  <c r="U210" s="1"/>
  <c r="R206"/>
  <c r="U206" s="1"/>
  <c r="R198"/>
  <c r="U198" s="1"/>
  <c r="R188"/>
  <c r="U188"/>
  <c r="R184"/>
  <c r="U184" s="1"/>
  <c r="R170"/>
  <c r="U170"/>
  <c r="R166"/>
  <c r="U166" s="1"/>
  <c r="R162"/>
  <c r="U162" s="1"/>
  <c r="R158"/>
  <c r="U158" s="1"/>
  <c r="R126"/>
  <c r="U126" s="1"/>
  <c r="R122"/>
  <c r="U122" s="1"/>
  <c r="R114"/>
  <c r="U114"/>
  <c r="R104"/>
  <c r="U104" s="1"/>
  <c r="R100"/>
  <c r="U100"/>
  <c r="R86"/>
  <c r="U86" s="1"/>
  <c r="R82"/>
  <c r="U82" s="1"/>
  <c r="R78"/>
  <c r="U78" s="1"/>
  <c r="R74"/>
  <c r="U74" s="1"/>
  <c r="R65"/>
  <c r="U65" s="1"/>
  <c r="R63"/>
  <c r="U63"/>
  <c r="R61"/>
  <c r="U61" s="1"/>
  <c r="R59"/>
  <c r="U59"/>
  <c r="R57"/>
  <c r="U57" s="1"/>
  <c r="R55"/>
  <c r="U55" s="1"/>
  <c r="R53"/>
  <c r="R43"/>
  <c r="U43" s="1"/>
  <c r="R41"/>
  <c r="U41" s="1"/>
  <c r="R39"/>
  <c r="U39" s="1"/>
  <c r="R37"/>
  <c r="U37" s="1"/>
  <c r="R35"/>
  <c r="U35" s="1"/>
  <c r="R33"/>
  <c r="U33"/>
  <c r="R23"/>
  <c r="U23" s="1"/>
  <c r="R21"/>
  <c r="U21"/>
  <c r="R19"/>
  <c r="U19" s="1"/>
  <c r="R17"/>
  <c r="U17" s="1"/>
  <c r="R15"/>
  <c r="U15" s="1"/>
  <c r="R13"/>
  <c r="U13" s="1"/>
  <c r="R11"/>
  <c r="U11" s="1"/>
  <c r="R421" i="15"/>
  <c r="U421"/>
  <c r="R419"/>
  <c r="U419" s="1"/>
  <c r="R417"/>
  <c r="U417"/>
  <c r="R415"/>
  <c r="U415" s="1"/>
  <c r="R413"/>
  <c r="U413" s="1"/>
  <c r="R411"/>
  <c r="U411" s="1"/>
  <c r="R401"/>
  <c r="U401" s="1"/>
  <c r="R399"/>
  <c r="U399" s="1"/>
  <c r="R397"/>
  <c r="U397"/>
  <c r="R395"/>
  <c r="U395" s="1"/>
  <c r="R393"/>
  <c r="U393"/>
  <c r="R391"/>
  <c r="U391" s="1"/>
  <c r="R389"/>
  <c r="R379"/>
  <c r="U379" s="1"/>
  <c r="R377"/>
  <c r="U377"/>
  <c r="R375"/>
  <c r="U375" s="1"/>
  <c r="R373"/>
  <c r="U373"/>
  <c r="R371"/>
  <c r="U371" s="1"/>
  <c r="R369"/>
  <c r="R359"/>
  <c r="U359"/>
  <c r="R357"/>
  <c r="U357" s="1"/>
  <c r="R355"/>
  <c r="U355" s="1"/>
  <c r="R353"/>
  <c r="U353" s="1"/>
  <c r="R351"/>
  <c r="U351" s="1"/>
  <c r="R349"/>
  <c r="U349" s="1"/>
  <c r="R347"/>
  <c r="R337"/>
  <c r="U337" s="1"/>
  <c r="R335"/>
  <c r="U335" s="1"/>
  <c r="R333"/>
  <c r="U333" s="1"/>
  <c r="R331"/>
  <c r="U331" s="1"/>
  <c r="R329"/>
  <c r="U329" s="1"/>
  <c r="R327"/>
  <c r="U327"/>
  <c r="R317"/>
  <c r="U317" s="1"/>
  <c r="R315"/>
  <c r="U315"/>
  <c r="R313"/>
  <c r="U313" s="1"/>
  <c r="R311"/>
  <c r="U311" s="1"/>
  <c r="R309"/>
  <c r="U309" s="1"/>
  <c r="R307"/>
  <c r="U307" s="1"/>
  <c r="R305"/>
  <c r="R295"/>
  <c r="U295" s="1"/>
  <c r="R293"/>
  <c r="U293" s="1"/>
  <c r="R291"/>
  <c r="U291" s="1"/>
  <c r="R289"/>
  <c r="U289"/>
  <c r="R287"/>
  <c r="U287" s="1"/>
  <c r="R285"/>
  <c r="R275"/>
  <c r="U275" s="1"/>
  <c r="R273"/>
  <c r="U273" s="1"/>
  <c r="R271"/>
  <c r="U271" s="1"/>
  <c r="R269"/>
  <c r="U269"/>
  <c r="R267"/>
  <c r="U267" s="1"/>
  <c r="R265"/>
  <c r="U265"/>
  <c r="R263"/>
  <c r="U263" s="1"/>
  <c r="R249"/>
  <c r="U249" s="1"/>
  <c r="T155"/>
  <c r="R147"/>
  <c r="U147" s="1"/>
  <c r="R142"/>
  <c r="U142" s="1"/>
  <c r="R127"/>
  <c r="U127"/>
  <c r="T113"/>
  <c r="T92"/>
  <c r="R85"/>
  <c r="U85"/>
  <c r="R81"/>
  <c r="U81" s="1"/>
  <c r="O70"/>
  <c r="R9"/>
  <c r="R408" i="16"/>
  <c r="R410"/>
  <c r="U410" s="1"/>
  <c r="R412"/>
  <c r="U412"/>
  <c r="R414"/>
  <c r="U414" s="1"/>
  <c r="R416"/>
  <c r="U416" s="1"/>
  <c r="R418"/>
  <c r="U418" s="1"/>
  <c r="R420"/>
  <c r="U420" s="1"/>
  <c r="R422"/>
  <c r="U422" s="1"/>
  <c r="T407"/>
  <c r="R413"/>
  <c r="U413" s="1"/>
  <c r="R421"/>
  <c r="U421" s="1"/>
  <c r="R396"/>
  <c r="U396" s="1"/>
  <c r="R392"/>
  <c r="U392" s="1"/>
  <c r="R389"/>
  <c r="U389" s="1"/>
  <c r="O385"/>
  <c r="R357"/>
  <c r="U357" s="1"/>
  <c r="R354"/>
  <c r="U354" s="1"/>
  <c r="O343"/>
  <c r="R317"/>
  <c r="U317" s="1"/>
  <c r="R310"/>
  <c r="U310" s="1"/>
  <c r="R306"/>
  <c r="U306" s="1"/>
  <c r="R303"/>
  <c r="R286"/>
  <c r="U286" s="1"/>
  <c r="R282"/>
  <c r="U282" s="1"/>
  <c r="T260"/>
  <c r="R240"/>
  <c r="R242"/>
  <c r="U242" s="1"/>
  <c r="R244"/>
  <c r="U244"/>
  <c r="R246"/>
  <c r="U246" s="1"/>
  <c r="R248"/>
  <c r="U248"/>
  <c r="R250"/>
  <c r="U250" s="1"/>
  <c r="R252"/>
  <c r="U252" s="1"/>
  <c r="R254"/>
  <c r="R241"/>
  <c r="U241" s="1"/>
  <c r="R249"/>
  <c r="U249" s="1"/>
  <c r="U203"/>
  <c r="O217"/>
  <c r="R188"/>
  <c r="U188" s="1"/>
  <c r="R177"/>
  <c r="U177"/>
  <c r="O175"/>
  <c r="U137"/>
  <c r="T50"/>
  <c r="R50"/>
  <c r="T51"/>
  <c r="W51" s="1"/>
  <c r="R53"/>
  <c r="U53" s="1"/>
  <c r="T55"/>
  <c r="W55" s="1"/>
  <c r="R57"/>
  <c r="U57" s="1"/>
  <c r="T59"/>
  <c r="W59" s="1"/>
  <c r="R61"/>
  <c r="U61"/>
  <c r="T63"/>
  <c r="W63" s="1"/>
  <c r="R65"/>
  <c r="U65"/>
  <c r="R52"/>
  <c r="U52" s="1"/>
  <c r="T54"/>
  <c r="R56"/>
  <c r="U56" s="1"/>
  <c r="T58"/>
  <c r="W58"/>
  <c r="R60"/>
  <c r="U60" s="1"/>
  <c r="T62"/>
  <c r="R64"/>
  <c r="U64"/>
  <c r="R51"/>
  <c r="U51" s="1"/>
  <c r="T53"/>
  <c r="R55"/>
  <c r="U55" s="1"/>
  <c r="T57"/>
  <c r="W57" s="1"/>
  <c r="R59"/>
  <c r="U59" s="1"/>
  <c r="T61"/>
  <c r="R63"/>
  <c r="U63" s="1"/>
  <c r="T65"/>
  <c r="W65" s="1"/>
  <c r="R135" i="17"/>
  <c r="R136"/>
  <c r="U136" s="1"/>
  <c r="R137"/>
  <c r="R138"/>
  <c r="R139"/>
  <c r="U139" s="1"/>
  <c r="R140"/>
  <c r="U140" s="1"/>
  <c r="R141"/>
  <c r="R142"/>
  <c r="R143"/>
  <c r="U143" s="1"/>
  <c r="R144"/>
  <c r="U144" s="1"/>
  <c r="R145"/>
  <c r="R146"/>
  <c r="U146" s="1"/>
  <c r="R147"/>
  <c r="R148"/>
  <c r="U148" s="1"/>
  <c r="R149"/>
  <c r="U149" s="1"/>
  <c r="R134"/>
  <c r="T135"/>
  <c r="W135" s="1"/>
  <c r="T136"/>
  <c r="W136" s="1"/>
  <c r="T137"/>
  <c r="W137" s="1"/>
  <c r="T138"/>
  <c r="W138" s="1"/>
  <c r="T139"/>
  <c r="W139"/>
  <c r="T140"/>
  <c r="W140" s="1"/>
  <c r="T141"/>
  <c r="W141"/>
  <c r="T142"/>
  <c r="W142" s="1"/>
  <c r="T143"/>
  <c r="W143" s="1"/>
  <c r="T144"/>
  <c r="W144" s="1"/>
  <c r="T145"/>
  <c r="W145" s="1"/>
  <c r="T146"/>
  <c r="W146" s="1"/>
  <c r="T147"/>
  <c r="W147"/>
  <c r="T148"/>
  <c r="W148" s="1"/>
  <c r="T149"/>
  <c r="W149"/>
  <c r="T134"/>
  <c r="W43"/>
  <c r="T407" i="14"/>
  <c r="R377"/>
  <c r="U377"/>
  <c r="R373"/>
  <c r="U373" s="1"/>
  <c r="R359"/>
  <c r="U359"/>
  <c r="R355"/>
  <c r="U355" s="1"/>
  <c r="R351"/>
  <c r="U351" s="1"/>
  <c r="R337"/>
  <c r="U337" s="1"/>
  <c r="R333"/>
  <c r="U333" s="1"/>
  <c r="R329"/>
  <c r="U329" s="1"/>
  <c r="R293"/>
  <c r="U293"/>
  <c r="R289"/>
  <c r="U289" s="1"/>
  <c r="R275"/>
  <c r="U275"/>
  <c r="R271"/>
  <c r="U271" s="1"/>
  <c r="R267"/>
  <c r="U267" s="1"/>
  <c r="R253"/>
  <c r="U253" s="1"/>
  <c r="R249"/>
  <c r="U249" s="1"/>
  <c r="R245"/>
  <c r="U245" s="1"/>
  <c r="R209"/>
  <c r="U209"/>
  <c r="R205"/>
  <c r="U205" s="1"/>
  <c r="R191"/>
  <c r="U191"/>
  <c r="R187"/>
  <c r="U187" s="1"/>
  <c r="R183"/>
  <c r="U183" s="1"/>
  <c r="R169"/>
  <c r="U169" s="1"/>
  <c r="R165"/>
  <c r="U165" s="1"/>
  <c r="R161"/>
  <c r="U161" s="1"/>
  <c r="R125"/>
  <c r="U125"/>
  <c r="R121"/>
  <c r="U121" s="1"/>
  <c r="R107"/>
  <c r="U107"/>
  <c r="R103"/>
  <c r="U103" s="1"/>
  <c r="R99"/>
  <c r="U99" s="1"/>
  <c r="R85"/>
  <c r="U85" s="1"/>
  <c r="R81"/>
  <c r="U81" s="1"/>
  <c r="R77"/>
  <c r="U77" s="1"/>
  <c r="R212" i="15"/>
  <c r="U212"/>
  <c r="R210"/>
  <c r="U210" s="1"/>
  <c r="R208"/>
  <c r="U208"/>
  <c r="R206"/>
  <c r="U206" s="1"/>
  <c r="R204"/>
  <c r="U204" s="1"/>
  <c r="R202"/>
  <c r="U202" s="1"/>
  <c r="R200"/>
  <c r="U200" s="1"/>
  <c r="R169"/>
  <c r="U169" s="1"/>
  <c r="R167"/>
  <c r="U167"/>
  <c r="R165"/>
  <c r="U165" s="1"/>
  <c r="R163"/>
  <c r="U163"/>
  <c r="R161"/>
  <c r="U161" s="1"/>
  <c r="R159"/>
  <c r="U159" s="1"/>
  <c r="R149"/>
  <c r="U149" s="1"/>
  <c r="R144"/>
  <c r="U144" s="1"/>
  <c r="R141"/>
  <c r="U141" s="1"/>
  <c r="R114"/>
  <c r="U114"/>
  <c r="R116"/>
  <c r="U116" s="1"/>
  <c r="R118"/>
  <c r="U118"/>
  <c r="R120"/>
  <c r="R122"/>
  <c r="U122" s="1"/>
  <c r="R124"/>
  <c r="U124" s="1"/>
  <c r="R126"/>
  <c r="U126" s="1"/>
  <c r="R128"/>
  <c r="U128" s="1"/>
  <c r="R106"/>
  <c r="U106"/>
  <c r="R101"/>
  <c r="U101" s="1"/>
  <c r="R98"/>
  <c r="U98"/>
  <c r="R94"/>
  <c r="U94" s="1"/>
  <c r="R77"/>
  <c r="U77" s="1"/>
  <c r="R73"/>
  <c r="U73" s="1"/>
  <c r="O91"/>
  <c r="Q91"/>
  <c r="R19"/>
  <c r="U19" s="1"/>
  <c r="R15"/>
  <c r="U15"/>
  <c r="R13"/>
  <c r="U13" s="1"/>
  <c r="R16"/>
  <c r="U16"/>
  <c r="R21"/>
  <c r="U21" s="1"/>
  <c r="T8"/>
  <c r="R417" i="16"/>
  <c r="U417" s="1"/>
  <c r="Q427"/>
  <c r="R399"/>
  <c r="U399" s="1"/>
  <c r="R395"/>
  <c r="U395" s="1"/>
  <c r="R388"/>
  <c r="U388"/>
  <c r="U379"/>
  <c r="U366"/>
  <c r="R353"/>
  <c r="U353"/>
  <c r="R349"/>
  <c r="U349" s="1"/>
  <c r="R346"/>
  <c r="U346"/>
  <c r="O364"/>
  <c r="R316"/>
  <c r="U316" s="1"/>
  <c r="R313"/>
  <c r="U313" s="1"/>
  <c r="T302"/>
  <c r="R304"/>
  <c r="U304" s="1"/>
  <c r="R307"/>
  <c r="U307" s="1"/>
  <c r="R312"/>
  <c r="U312" s="1"/>
  <c r="R315"/>
  <c r="U315" s="1"/>
  <c r="Q301"/>
  <c r="R283"/>
  <c r="U283" s="1"/>
  <c r="R285"/>
  <c r="U285" s="1"/>
  <c r="R287"/>
  <c r="U287" s="1"/>
  <c r="R289"/>
  <c r="U289" s="1"/>
  <c r="R291"/>
  <c r="U291" s="1"/>
  <c r="R293"/>
  <c r="U293"/>
  <c r="R295"/>
  <c r="U295" s="1"/>
  <c r="R288"/>
  <c r="U288"/>
  <c r="R296"/>
  <c r="U296" s="1"/>
  <c r="T281"/>
  <c r="R274"/>
  <c r="U274"/>
  <c r="R267"/>
  <c r="U267" s="1"/>
  <c r="Q280"/>
  <c r="R261"/>
  <c r="R264"/>
  <c r="U264" s="1"/>
  <c r="R269"/>
  <c r="U269" s="1"/>
  <c r="R272"/>
  <c r="U272" s="1"/>
  <c r="U254"/>
  <c r="R245"/>
  <c r="U245" s="1"/>
  <c r="R222"/>
  <c r="U222" s="1"/>
  <c r="R225"/>
  <c r="U225" s="1"/>
  <c r="Q238"/>
  <c r="U207"/>
  <c r="R181"/>
  <c r="U181" s="1"/>
  <c r="T176"/>
  <c r="U147"/>
  <c r="O133"/>
  <c r="R103"/>
  <c r="U103" s="1"/>
  <c r="R107"/>
  <c r="U107"/>
  <c r="T60"/>
  <c r="W60" s="1"/>
  <c r="R54"/>
  <c r="U54"/>
  <c r="Q70"/>
  <c r="R31"/>
  <c r="U31" s="1"/>
  <c r="R8"/>
  <c r="R365" i="17"/>
  <c r="R281"/>
  <c r="R197"/>
  <c r="R209"/>
  <c r="U209"/>
  <c r="R208"/>
  <c r="U208" s="1"/>
  <c r="R207"/>
  <c r="U207" s="1"/>
  <c r="R204"/>
  <c r="U204" s="1"/>
  <c r="R203"/>
  <c r="U203" s="1"/>
  <c r="R198"/>
  <c r="U198" s="1"/>
  <c r="W39"/>
  <c r="R395" i="18"/>
  <c r="T401"/>
  <c r="R391"/>
  <c r="U391"/>
  <c r="T397"/>
  <c r="R387"/>
  <c r="U387"/>
  <c r="R72" i="15"/>
  <c r="R74"/>
  <c r="U74" s="1"/>
  <c r="R76"/>
  <c r="U76"/>
  <c r="R78"/>
  <c r="U78" s="1"/>
  <c r="R80"/>
  <c r="U80" s="1"/>
  <c r="R82"/>
  <c r="U82" s="1"/>
  <c r="R84"/>
  <c r="U84" s="1"/>
  <c r="R86"/>
  <c r="U86" s="1"/>
  <c r="R31"/>
  <c r="R33"/>
  <c r="U33" s="1"/>
  <c r="R35"/>
  <c r="U35" s="1"/>
  <c r="R37"/>
  <c r="U37" s="1"/>
  <c r="R39"/>
  <c r="U39" s="1"/>
  <c r="R41"/>
  <c r="U41" s="1"/>
  <c r="R43"/>
  <c r="U43"/>
  <c r="T29"/>
  <c r="O406" i="16"/>
  <c r="Q259"/>
  <c r="R229"/>
  <c r="U229" s="1"/>
  <c r="R226"/>
  <c r="U226" s="1"/>
  <c r="T218"/>
  <c r="R191"/>
  <c r="U191" s="1"/>
  <c r="R186"/>
  <c r="U186" s="1"/>
  <c r="R183"/>
  <c r="U183" s="1"/>
  <c r="R178"/>
  <c r="U178" s="1"/>
  <c r="R156"/>
  <c r="U156" s="1"/>
  <c r="R158"/>
  <c r="U158"/>
  <c r="R160"/>
  <c r="U160" s="1"/>
  <c r="R162"/>
  <c r="U162"/>
  <c r="R164"/>
  <c r="U164" s="1"/>
  <c r="R166"/>
  <c r="U166" s="1"/>
  <c r="R168"/>
  <c r="U168" s="1"/>
  <c r="R170"/>
  <c r="U170" s="1"/>
  <c r="Q154"/>
  <c r="R100"/>
  <c r="R102"/>
  <c r="U102" s="1"/>
  <c r="R104"/>
  <c r="U104" s="1"/>
  <c r="R106"/>
  <c r="U106"/>
  <c r="R85"/>
  <c r="U85" s="1"/>
  <c r="T83"/>
  <c r="W83"/>
  <c r="R81"/>
  <c r="U81" s="1"/>
  <c r="T79"/>
  <c r="W79" s="1"/>
  <c r="R77"/>
  <c r="U77" s="1"/>
  <c r="T75"/>
  <c r="W75" s="1"/>
  <c r="O91"/>
  <c r="T43"/>
  <c r="W43" s="1"/>
  <c r="W42"/>
  <c r="R41"/>
  <c r="U41" s="1"/>
  <c r="T39"/>
  <c r="W39"/>
  <c r="W38"/>
  <c r="R37"/>
  <c r="U37" s="1"/>
  <c r="T35"/>
  <c r="W35" s="1"/>
  <c r="W34"/>
  <c r="R33"/>
  <c r="U33" s="1"/>
  <c r="T31"/>
  <c r="W31"/>
  <c r="W30"/>
  <c r="T29"/>
  <c r="R23"/>
  <c r="U23"/>
  <c r="T21"/>
  <c r="W21" s="1"/>
  <c r="W20"/>
  <c r="R19"/>
  <c r="U19" s="1"/>
  <c r="T17"/>
  <c r="W16"/>
  <c r="R15"/>
  <c r="U15" s="1"/>
  <c r="T13"/>
  <c r="R11"/>
  <c r="U11"/>
  <c r="T9"/>
  <c r="W9" s="1"/>
  <c r="R408" i="17"/>
  <c r="R409"/>
  <c r="U409"/>
  <c r="R410"/>
  <c r="U410" s="1"/>
  <c r="R411"/>
  <c r="U411"/>
  <c r="R412"/>
  <c r="U412" s="1"/>
  <c r="R413"/>
  <c r="U413" s="1"/>
  <c r="R414"/>
  <c r="U414" s="1"/>
  <c r="R415"/>
  <c r="U415" s="1"/>
  <c r="R416"/>
  <c r="U416" s="1"/>
  <c r="R417"/>
  <c r="U417"/>
  <c r="R418"/>
  <c r="U418" s="1"/>
  <c r="R419"/>
  <c r="U419"/>
  <c r="R420"/>
  <c r="U420" s="1"/>
  <c r="R421"/>
  <c r="U421" s="1"/>
  <c r="R422"/>
  <c r="U422" s="1"/>
  <c r="T421"/>
  <c r="T419"/>
  <c r="W419" s="1"/>
  <c r="T417"/>
  <c r="W417" s="1"/>
  <c r="T415"/>
  <c r="W415"/>
  <c r="T413"/>
  <c r="W413" s="1"/>
  <c r="T411"/>
  <c r="T409"/>
  <c r="W409"/>
  <c r="T386"/>
  <c r="T380"/>
  <c r="W380" s="1"/>
  <c r="T378"/>
  <c r="T376"/>
  <c r="W376" s="1"/>
  <c r="T374"/>
  <c r="W374" s="1"/>
  <c r="T372"/>
  <c r="T370"/>
  <c r="W370" s="1"/>
  <c r="T368"/>
  <c r="W368"/>
  <c r="T366"/>
  <c r="W366" s="1"/>
  <c r="W354"/>
  <c r="W352"/>
  <c r="W350"/>
  <c r="W348"/>
  <c r="W346"/>
  <c r="O364"/>
  <c r="R324"/>
  <c r="R325"/>
  <c r="U325" s="1"/>
  <c r="R326"/>
  <c r="U326"/>
  <c r="R327"/>
  <c r="U327" s="1"/>
  <c r="R328"/>
  <c r="U328" s="1"/>
  <c r="R329"/>
  <c r="U329" s="1"/>
  <c r="R330"/>
  <c r="U330" s="1"/>
  <c r="R331"/>
  <c r="U331" s="1"/>
  <c r="R332"/>
  <c r="U332"/>
  <c r="R333"/>
  <c r="U333" s="1"/>
  <c r="R334"/>
  <c r="U334"/>
  <c r="R335"/>
  <c r="U335" s="1"/>
  <c r="R336"/>
  <c r="U336" s="1"/>
  <c r="R337"/>
  <c r="U337" s="1"/>
  <c r="R338"/>
  <c r="U338" s="1"/>
  <c r="T337"/>
  <c r="W337" s="1"/>
  <c r="T335"/>
  <c r="W335" s="1"/>
  <c r="T333"/>
  <c r="W333" s="1"/>
  <c r="T331"/>
  <c r="W331" s="1"/>
  <c r="T329"/>
  <c r="T327"/>
  <c r="W327" s="1"/>
  <c r="T325"/>
  <c r="W325" s="1"/>
  <c r="Q343"/>
  <c r="T302"/>
  <c r="W302" s="1"/>
  <c r="T296"/>
  <c r="W296" s="1"/>
  <c r="T294"/>
  <c r="T292"/>
  <c r="T290"/>
  <c r="W290" s="1"/>
  <c r="T288"/>
  <c r="W288" s="1"/>
  <c r="T286"/>
  <c r="T284"/>
  <c r="T282"/>
  <c r="W282" s="1"/>
  <c r="W274"/>
  <c r="W272"/>
  <c r="W268"/>
  <c r="W266"/>
  <c r="W264"/>
  <c r="W262"/>
  <c r="O280"/>
  <c r="U258"/>
  <c r="O259"/>
  <c r="R240"/>
  <c r="R241"/>
  <c r="U241" s="1"/>
  <c r="R242"/>
  <c r="U242" s="1"/>
  <c r="R243"/>
  <c r="U243" s="1"/>
  <c r="R244"/>
  <c r="U244"/>
  <c r="R245"/>
  <c r="U245" s="1"/>
  <c r="R246"/>
  <c r="U246"/>
  <c r="R247"/>
  <c r="U247" s="1"/>
  <c r="R248"/>
  <c r="U248" s="1"/>
  <c r="R249"/>
  <c r="U249" s="1"/>
  <c r="R250"/>
  <c r="U250" s="1"/>
  <c r="R251"/>
  <c r="U251" s="1"/>
  <c r="R252"/>
  <c r="U252"/>
  <c r="R253"/>
  <c r="U253" s="1"/>
  <c r="R254"/>
  <c r="U254"/>
  <c r="T253"/>
  <c r="W253" s="1"/>
  <c r="T251"/>
  <c r="T249"/>
  <c r="W249" s="1"/>
  <c r="T247"/>
  <c r="T245"/>
  <c r="W245" s="1"/>
  <c r="T243"/>
  <c r="T241"/>
  <c r="W241" s="1"/>
  <c r="Q259"/>
  <c r="R223"/>
  <c r="U223" s="1"/>
  <c r="R222"/>
  <c r="U222" s="1"/>
  <c r="R221"/>
  <c r="U221" s="1"/>
  <c r="T218"/>
  <c r="T212"/>
  <c r="W212" s="1"/>
  <c r="T210"/>
  <c r="W210" s="1"/>
  <c r="T208"/>
  <c r="W208"/>
  <c r="T206"/>
  <c r="W206" s="1"/>
  <c r="T204"/>
  <c r="T202"/>
  <c r="T200"/>
  <c r="W200" s="1"/>
  <c r="T198"/>
  <c r="W198" s="1"/>
  <c r="W190"/>
  <c r="W184"/>
  <c r="R189"/>
  <c r="U189" s="1"/>
  <c r="R188"/>
  <c r="U188"/>
  <c r="R177"/>
  <c r="U177" s="1"/>
  <c r="R127"/>
  <c r="U127"/>
  <c r="R123"/>
  <c r="U123" s="1"/>
  <c r="R119"/>
  <c r="U119" s="1"/>
  <c r="U111"/>
  <c r="O112"/>
  <c r="T106"/>
  <c r="T104"/>
  <c r="T102"/>
  <c r="W102" s="1"/>
  <c r="T100"/>
  <c r="W100" s="1"/>
  <c r="T98"/>
  <c r="T96"/>
  <c r="W96"/>
  <c r="Q112"/>
  <c r="R51"/>
  <c r="R52"/>
  <c r="U52" s="1"/>
  <c r="R53"/>
  <c r="U53" s="1"/>
  <c r="R54"/>
  <c r="R55"/>
  <c r="R56"/>
  <c r="U56" s="1"/>
  <c r="R57"/>
  <c r="R58"/>
  <c r="R59"/>
  <c r="R60"/>
  <c r="U60" s="1"/>
  <c r="R61"/>
  <c r="U61" s="1"/>
  <c r="R62"/>
  <c r="R63"/>
  <c r="R64"/>
  <c r="U64" s="1"/>
  <c r="R65"/>
  <c r="R50"/>
  <c r="T51"/>
  <c r="W51" s="1"/>
  <c r="T52"/>
  <c r="W52" s="1"/>
  <c r="T53"/>
  <c r="W53" s="1"/>
  <c r="T54"/>
  <c r="W54" s="1"/>
  <c r="T55"/>
  <c r="W55"/>
  <c r="T56"/>
  <c r="W56" s="1"/>
  <c r="T57"/>
  <c r="W57"/>
  <c r="T58"/>
  <c r="W58" s="1"/>
  <c r="T59"/>
  <c r="W59" s="1"/>
  <c r="T60"/>
  <c r="W60" s="1"/>
  <c r="T61"/>
  <c r="W61" s="1"/>
  <c r="T62"/>
  <c r="W62" s="1"/>
  <c r="T63"/>
  <c r="W63"/>
  <c r="T64"/>
  <c r="W64" s="1"/>
  <c r="T65"/>
  <c r="W65"/>
  <c r="T50"/>
  <c r="U39"/>
  <c r="U35"/>
  <c r="W34"/>
  <c r="R23"/>
  <c r="U23" s="1"/>
  <c r="R22"/>
  <c r="U22" s="1"/>
  <c r="R21"/>
  <c r="U21" s="1"/>
  <c r="T8"/>
  <c r="W8" s="1"/>
  <c r="W426" i="18"/>
  <c r="Q427"/>
  <c r="T393"/>
  <c r="R186"/>
  <c r="U186" s="1"/>
  <c r="T188"/>
  <c r="R190"/>
  <c r="R185"/>
  <c r="U185" s="1"/>
  <c r="T187"/>
  <c r="W187" s="1"/>
  <c r="R189"/>
  <c r="U189" s="1"/>
  <c r="T191"/>
  <c r="W191" s="1"/>
  <c r="T178"/>
  <c r="W178" s="1"/>
  <c r="R180"/>
  <c r="U180" s="1"/>
  <c r="T182"/>
  <c r="R184"/>
  <c r="U184" s="1"/>
  <c r="T186"/>
  <c r="R188"/>
  <c r="U188" s="1"/>
  <c r="T190"/>
  <c r="R179"/>
  <c r="T185"/>
  <c r="W185" s="1"/>
  <c r="T181"/>
  <c r="W181" s="1"/>
  <c r="R191"/>
  <c r="R176"/>
  <c r="T177"/>
  <c r="R187"/>
  <c r="U187"/>
  <c r="T104"/>
  <c r="W104" s="1"/>
  <c r="O154" i="16"/>
  <c r="R115"/>
  <c r="U115"/>
  <c r="R86"/>
  <c r="U86" s="1"/>
  <c r="T84"/>
  <c r="W84" s="1"/>
  <c r="R82"/>
  <c r="U82"/>
  <c r="T80"/>
  <c r="W80" s="1"/>
  <c r="R78"/>
  <c r="U78" s="1"/>
  <c r="T76"/>
  <c r="W76" s="1"/>
  <c r="R74"/>
  <c r="U74" s="1"/>
  <c r="T72"/>
  <c r="R71"/>
  <c r="W61"/>
  <c r="W53"/>
  <c r="O70"/>
  <c r="W29"/>
  <c r="W17"/>
  <c r="W13"/>
  <c r="T8"/>
  <c r="W421" i="17"/>
  <c r="W411"/>
  <c r="R387"/>
  <c r="R388"/>
  <c r="U388" s="1"/>
  <c r="R389"/>
  <c r="U389" s="1"/>
  <c r="R390"/>
  <c r="U390" s="1"/>
  <c r="R391"/>
  <c r="U391" s="1"/>
  <c r="R392"/>
  <c r="U392" s="1"/>
  <c r="R393"/>
  <c r="U393" s="1"/>
  <c r="R394"/>
  <c r="U394" s="1"/>
  <c r="R395"/>
  <c r="U395" s="1"/>
  <c r="R396"/>
  <c r="U396" s="1"/>
  <c r="R397"/>
  <c r="U397" s="1"/>
  <c r="R398"/>
  <c r="U398" s="1"/>
  <c r="R399"/>
  <c r="U399" s="1"/>
  <c r="R400"/>
  <c r="U400" s="1"/>
  <c r="R401"/>
  <c r="U401" s="1"/>
  <c r="T400"/>
  <c r="T398"/>
  <c r="W398" s="1"/>
  <c r="T396"/>
  <c r="W396" s="1"/>
  <c r="T394"/>
  <c r="T392"/>
  <c r="W392" s="1"/>
  <c r="T390"/>
  <c r="W390" s="1"/>
  <c r="T388"/>
  <c r="W388"/>
  <c r="W386"/>
  <c r="Q406"/>
  <c r="W378"/>
  <c r="W372"/>
  <c r="T365"/>
  <c r="W365" s="1"/>
  <c r="W329"/>
  <c r="R303"/>
  <c r="R304"/>
  <c r="U304" s="1"/>
  <c r="R305"/>
  <c r="U305" s="1"/>
  <c r="R306"/>
  <c r="U306" s="1"/>
  <c r="R307"/>
  <c r="U307" s="1"/>
  <c r="R308"/>
  <c r="U308"/>
  <c r="R309"/>
  <c r="U309" s="1"/>
  <c r="R310"/>
  <c r="U310"/>
  <c r="R311"/>
  <c r="U311" s="1"/>
  <c r="R312"/>
  <c r="U312" s="1"/>
  <c r="R313"/>
  <c r="U313" s="1"/>
  <c r="R314"/>
  <c r="U314" s="1"/>
  <c r="R315"/>
  <c r="U315" s="1"/>
  <c r="R316"/>
  <c r="U316"/>
  <c r="R317"/>
  <c r="U317" s="1"/>
  <c r="T316"/>
  <c r="T314"/>
  <c r="W314" s="1"/>
  <c r="T312"/>
  <c r="W312" s="1"/>
  <c r="T310"/>
  <c r="W310" s="1"/>
  <c r="T308"/>
  <c r="T306"/>
  <c r="W306" s="1"/>
  <c r="T304"/>
  <c r="W304" s="1"/>
  <c r="Q322"/>
  <c r="W294"/>
  <c r="W292"/>
  <c r="W286"/>
  <c r="W284"/>
  <c r="T281"/>
  <c r="W281" s="1"/>
  <c r="W251"/>
  <c r="W247"/>
  <c r="W243"/>
  <c r="U237"/>
  <c r="O238"/>
  <c r="R226"/>
  <c r="U226" s="1"/>
  <c r="R227"/>
  <c r="U227" s="1"/>
  <c r="R228"/>
  <c r="U228" s="1"/>
  <c r="R229"/>
  <c r="U229" s="1"/>
  <c r="R230"/>
  <c r="U230" s="1"/>
  <c r="R231"/>
  <c r="U231" s="1"/>
  <c r="R232"/>
  <c r="U232" s="1"/>
  <c r="R233"/>
  <c r="U233" s="1"/>
  <c r="T232"/>
  <c r="W232" s="1"/>
  <c r="T230"/>
  <c r="T228"/>
  <c r="W228" s="1"/>
  <c r="T226"/>
  <c r="T224"/>
  <c r="W224" s="1"/>
  <c r="T222"/>
  <c r="T220"/>
  <c r="W220" s="1"/>
  <c r="W218"/>
  <c r="Q238"/>
  <c r="R210"/>
  <c r="U210"/>
  <c r="R206"/>
  <c r="U206" s="1"/>
  <c r="W204"/>
  <c r="R205"/>
  <c r="U205"/>
  <c r="W202"/>
  <c r="R202"/>
  <c r="U202" s="1"/>
  <c r="T197"/>
  <c r="U147"/>
  <c r="U145"/>
  <c r="U142"/>
  <c r="U141"/>
  <c r="U138"/>
  <c r="U137"/>
  <c r="U135"/>
  <c r="W106"/>
  <c r="W104"/>
  <c r="W98"/>
  <c r="R105"/>
  <c r="U105" s="1"/>
  <c r="R104"/>
  <c r="U104"/>
  <c r="R93"/>
  <c r="W37"/>
  <c r="U34"/>
  <c r="U27"/>
  <c r="O28"/>
  <c r="T22"/>
  <c r="W22" s="1"/>
  <c r="T20"/>
  <c r="T18"/>
  <c r="W18" s="1"/>
  <c r="T16"/>
  <c r="W16" s="1"/>
  <c r="T14"/>
  <c r="W14" s="1"/>
  <c r="T12"/>
  <c r="Q28"/>
  <c r="U395" i="18"/>
  <c r="W384"/>
  <c r="Q385"/>
  <c r="R345"/>
  <c r="U345" s="1"/>
  <c r="R346"/>
  <c r="U346" s="1"/>
  <c r="R347"/>
  <c r="U347" s="1"/>
  <c r="R348"/>
  <c r="R349"/>
  <c r="U349" s="1"/>
  <c r="R350"/>
  <c r="U350" s="1"/>
  <c r="R351"/>
  <c r="U351" s="1"/>
  <c r="R352"/>
  <c r="U352" s="1"/>
  <c r="R353"/>
  <c r="U353" s="1"/>
  <c r="R354"/>
  <c r="U354" s="1"/>
  <c r="R355"/>
  <c r="U355"/>
  <c r="R356"/>
  <c r="R357"/>
  <c r="R358"/>
  <c r="U358"/>
  <c r="R359"/>
  <c r="U359" s="1"/>
  <c r="R344"/>
  <c r="T345"/>
  <c r="W345" s="1"/>
  <c r="T346"/>
  <c r="W346" s="1"/>
  <c r="T347"/>
  <c r="W347" s="1"/>
  <c r="T348"/>
  <c r="W348" s="1"/>
  <c r="T349"/>
  <c r="W349" s="1"/>
  <c r="T350"/>
  <c r="W350" s="1"/>
  <c r="T351"/>
  <c r="W351" s="1"/>
  <c r="T352"/>
  <c r="W352" s="1"/>
  <c r="T353"/>
  <c r="W353" s="1"/>
  <c r="T354"/>
  <c r="W354" s="1"/>
  <c r="T355"/>
  <c r="W355"/>
  <c r="T356"/>
  <c r="W356" s="1"/>
  <c r="T357"/>
  <c r="W357" s="1"/>
  <c r="T358"/>
  <c r="W358" s="1"/>
  <c r="T359"/>
  <c r="W359" s="1"/>
  <c r="T344"/>
  <c r="O238" i="16"/>
  <c r="T85"/>
  <c r="W85" s="1"/>
  <c r="R83"/>
  <c r="U83" s="1"/>
  <c r="T81"/>
  <c r="W81" s="1"/>
  <c r="R79"/>
  <c r="U79" s="1"/>
  <c r="T77"/>
  <c r="W77" s="1"/>
  <c r="R75"/>
  <c r="U75" s="1"/>
  <c r="W72"/>
  <c r="T71"/>
  <c r="W62"/>
  <c r="W54"/>
  <c r="W44"/>
  <c r="R43"/>
  <c r="U43" s="1"/>
  <c r="T41"/>
  <c r="W41" s="1"/>
  <c r="W40"/>
  <c r="R39"/>
  <c r="U39" s="1"/>
  <c r="T37"/>
  <c r="W37" s="1"/>
  <c r="W36"/>
  <c r="R35"/>
  <c r="U35" s="1"/>
  <c r="T33"/>
  <c r="W33"/>
  <c r="W32"/>
  <c r="O49"/>
  <c r="Q28"/>
  <c r="T23"/>
  <c r="W23" s="1"/>
  <c r="W22"/>
  <c r="R21"/>
  <c r="U21" s="1"/>
  <c r="T19"/>
  <c r="W19"/>
  <c r="W18"/>
  <c r="R17"/>
  <c r="U17" s="1"/>
  <c r="T15"/>
  <c r="W15" s="1"/>
  <c r="W14"/>
  <c r="R13"/>
  <c r="U13" s="1"/>
  <c r="T11"/>
  <c r="W11"/>
  <c r="W10"/>
  <c r="R9"/>
  <c r="U9" s="1"/>
  <c r="W8"/>
  <c r="T422" i="17"/>
  <c r="W422" s="1"/>
  <c r="T420"/>
  <c r="W420" s="1"/>
  <c r="T418"/>
  <c r="W418" s="1"/>
  <c r="T416"/>
  <c r="W416"/>
  <c r="T414"/>
  <c r="W414" s="1"/>
  <c r="T412"/>
  <c r="W412"/>
  <c r="T410"/>
  <c r="W410" s="1"/>
  <c r="T408"/>
  <c r="W408" s="1"/>
  <c r="W400"/>
  <c r="W394"/>
  <c r="O406"/>
  <c r="R366"/>
  <c r="U366" s="1"/>
  <c r="R367"/>
  <c r="U367"/>
  <c r="R368"/>
  <c r="U368" s="1"/>
  <c r="R369"/>
  <c r="U369"/>
  <c r="R370"/>
  <c r="U370" s="1"/>
  <c r="R371"/>
  <c r="U371" s="1"/>
  <c r="R372"/>
  <c r="U372" s="1"/>
  <c r="R373"/>
  <c r="U373" s="1"/>
  <c r="R374"/>
  <c r="U374" s="1"/>
  <c r="R375"/>
  <c r="U375"/>
  <c r="R376"/>
  <c r="U376" s="1"/>
  <c r="R377"/>
  <c r="U377"/>
  <c r="R378"/>
  <c r="U378" s="1"/>
  <c r="R379"/>
  <c r="U379" s="1"/>
  <c r="R380"/>
  <c r="U380" s="1"/>
  <c r="T379"/>
  <c r="W379" s="1"/>
  <c r="T377"/>
  <c r="W377" s="1"/>
  <c r="T375"/>
  <c r="W375"/>
  <c r="T373"/>
  <c r="W373" s="1"/>
  <c r="T371"/>
  <c r="W371"/>
  <c r="T369"/>
  <c r="W369" s="1"/>
  <c r="T367"/>
  <c r="W367" s="1"/>
  <c r="Q385"/>
  <c r="W357"/>
  <c r="W355"/>
  <c r="W353"/>
  <c r="W349"/>
  <c r="W347"/>
  <c r="W345"/>
  <c r="T344"/>
  <c r="W344" s="1"/>
  <c r="T338"/>
  <c r="W338" s="1"/>
  <c r="T336"/>
  <c r="W336" s="1"/>
  <c r="T334"/>
  <c r="W334" s="1"/>
  <c r="T332"/>
  <c r="W332" s="1"/>
  <c r="T330"/>
  <c r="W330" s="1"/>
  <c r="T328"/>
  <c r="W328" s="1"/>
  <c r="T326"/>
  <c r="W326"/>
  <c r="T324"/>
  <c r="W316"/>
  <c r="W308"/>
  <c r="O322"/>
  <c r="R282"/>
  <c r="U282"/>
  <c r="R283"/>
  <c r="U283" s="1"/>
  <c r="R284"/>
  <c r="U284"/>
  <c r="R285"/>
  <c r="U285" s="1"/>
  <c r="R286"/>
  <c r="U286" s="1"/>
  <c r="R287"/>
  <c r="U287" s="1"/>
  <c r="R288"/>
  <c r="U288" s="1"/>
  <c r="R289"/>
  <c r="U289" s="1"/>
  <c r="R290"/>
  <c r="U290"/>
  <c r="R291"/>
  <c r="U291" s="1"/>
  <c r="R292"/>
  <c r="U292"/>
  <c r="R293"/>
  <c r="U293" s="1"/>
  <c r="R294"/>
  <c r="U294" s="1"/>
  <c r="R295"/>
  <c r="U295" s="1"/>
  <c r="R296"/>
  <c r="U296" s="1"/>
  <c r="T295"/>
  <c r="W295" s="1"/>
  <c r="T293"/>
  <c r="W293"/>
  <c r="T291"/>
  <c r="W291" s="1"/>
  <c r="T289"/>
  <c r="W289"/>
  <c r="T287"/>
  <c r="W287" s="1"/>
  <c r="T285"/>
  <c r="W285" s="1"/>
  <c r="T283"/>
  <c r="W283" s="1"/>
  <c r="Q301"/>
  <c r="W275"/>
  <c r="W271"/>
  <c r="W269"/>
  <c r="W267"/>
  <c r="W263"/>
  <c r="W261"/>
  <c r="T260"/>
  <c r="W260"/>
  <c r="T254"/>
  <c r="W254" s="1"/>
  <c r="T252"/>
  <c r="W252" s="1"/>
  <c r="T250"/>
  <c r="W250" s="1"/>
  <c r="T248"/>
  <c r="W248" s="1"/>
  <c r="T246"/>
  <c r="W246" s="1"/>
  <c r="T244"/>
  <c r="W244"/>
  <c r="T242"/>
  <c r="W242" s="1"/>
  <c r="T240"/>
  <c r="R225"/>
  <c r="U225"/>
  <c r="R224"/>
  <c r="U224" s="1"/>
  <c r="W230"/>
  <c r="W226"/>
  <c r="R220"/>
  <c r="U220" s="1"/>
  <c r="R219"/>
  <c r="W222"/>
  <c r="U216"/>
  <c r="O217"/>
  <c r="R211"/>
  <c r="U211" s="1"/>
  <c r="R212"/>
  <c r="U212" s="1"/>
  <c r="T211"/>
  <c r="W211" s="1"/>
  <c r="T209"/>
  <c r="W209" s="1"/>
  <c r="T207"/>
  <c r="W207" s="1"/>
  <c r="T205"/>
  <c r="W205" s="1"/>
  <c r="T203"/>
  <c r="W203" s="1"/>
  <c r="T201"/>
  <c r="W201" s="1"/>
  <c r="T199"/>
  <c r="W199" s="1"/>
  <c r="W197"/>
  <c r="Q217"/>
  <c r="W191"/>
  <c r="W189"/>
  <c r="R191"/>
  <c r="U191" s="1"/>
  <c r="W183"/>
  <c r="R190"/>
  <c r="U190" s="1"/>
  <c r="W181"/>
  <c r="R187"/>
  <c r="U187" s="1"/>
  <c r="T176"/>
  <c r="W174"/>
  <c r="Q175"/>
  <c r="O154"/>
  <c r="R113"/>
  <c r="T114"/>
  <c r="W114" s="1"/>
  <c r="T115"/>
  <c r="W115" s="1"/>
  <c r="T116"/>
  <c r="W116" s="1"/>
  <c r="T117"/>
  <c r="W117" s="1"/>
  <c r="T118"/>
  <c r="W118" s="1"/>
  <c r="T119"/>
  <c r="W119"/>
  <c r="T120"/>
  <c r="W120" s="1"/>
  <c r="T121"/>
  <c r="W121"/>
  <c r="T122"/>
  <c r="W122" s="1"/>
  <c r="T123"/>
  <c r="W123" s="1"/>
  <c r="T124"/>
  <c r="W124" s="1"/>
  <c r="T125"/>
  <c r="W125" s="1"/>
  <c r="T126"/>
  <c r="W126" s="1"/>
  <c r="T127"/>
  <c r="W127"/>
  <c r="T128"/>
  <c r="W128" s="1"/>
  <c r="T113"/>
  <c r="T107"/>
  <c r="W107" s="1"/>
  <c r="T105"/>
  <c r="W105" s="1"/>
  <c r="T103"/>
  <c r="W103" s="1"/>
  <c r="T101"/>
  <c r="W101" s="1"/>
  <c r="T99"/>
  <c r="W99" s="1"/>
  <c r="T97"/>
  <c r="W97" s="1"/>
  <c r="T95"/>
  <c r="W95" s="1"/>
  <c r="T93"/>
  <c r="U65"/>
  <c r="U63"/>
  <c r="U62"/>
  <c r="U59"/>
  <c r="U58"/>
  <c r="U57"/>
  <c r="U55"/>
  <c r="U54"/>
  <c r="U51"/>
  <c r="W44"/>
  <c r="U41"/>
  <c r="W40"/>
  <c r="U37"/>
  <c r="W32"/>
  <c r="W20"/>
  <c r="W12"/>
  <c r="R20"/>
  <c r="U20" s="1"/>
  <c r="R9"/>
  <c r="O427" i="18"/>
  <c r="R390"/>
  <c r="U390" s="1"/>
  <c r="T392"/>
  <c r="W392" s="1"/>
  <c r="R394"/>
  <c r="U394" s="1"/>
  <c r="T396"/>
  <c r="W396"/>
  <c r="R398"/>
  <c r="U398" s="1"/>
  <c r="T400"/>
  <c r="W400"/>
  <c r="R386"/>
  <c r="T387"/>
  <c r="R389"/>
  <c r="U389"/>
  <c r="T391"/>
  <c r="W391" s="1"/>
  <c r="R393"/>
  <c r="U393" s="1"/>
  <c r="T395"/>
  <c r="W395" s="1"/>
  <c r="R397"/>
  <c r="U397" s="1"/>
  <c r="T399"/>
  <c r="W399" s="1"/>
  <c r="R401"/>
  <c r="U401" s="1"/>
  <c r="R388"/>
  <c r="U388"/>
  <c r="T390"/>
  <c r="W390" s="1"/>
  <c r="R392"/>
  <c r="U392" s="1"/>
  <c r="T394"/>
  <c r="W394" s="1"/>
  <c r="R396"/>
  <c r="U396" s="1"/>
  <c r="T398"/>
  <c r="R400"/>
  <c r="U400" s="1"/>
  <c r="T388"/>
  <c r="W388" s="1"/>
  <c r="Q406"/>
  <c r="O196"/>
  <c r="U111"/>
  <c r="O112"/>
  <c r="R103"/>
  <c r="U103" s="1"/>
  <c r="R104"/>
  <c r="U104" s="1"/>
  <c r="R105"/>
  <c r="U105" s="1"/>
  <c r="R106"/>
  <c r="U106" s="1"/>
  <c r="R107"/>
  <c r="U107" s="1"/>
  <c r="R92"/>
  <c r="T93"/>
  <c r="W93" s="1"/>
  <c r="T95"/>
  <c r="T97"/>
  <c r="W97" s="1"/>
  <c r="T99"/>
  <c r="W99" s="1"/>
  <c r="T101"/>
  <c r="W101" s="1"/>
  <c r="T103"/>
  <c r="W103" s="1"/>
  <c r="T105"/>
  <c r="W105" s="1"/>
  <c r="T107"/>
  <c r="T94"/>
  <c r="W94" s="1"/>
  <c r="T98"/>
  <c r="T102"/>
  <c r="T106"/>
  <c r="T100"/>
  <c r="Q112"/>
  <c r="R365" i="19"/>
  <c r="T366"/>
  <c r="T367"/>
  <c r="T368"/>
  <c r="W368" s="1"/>
  <c r="T369"/>
  <c r="T370"/>
  <c r="W370" s="1"/>
  <c r="T371"/>
  <c r="W371" s="1"/>
  <c r="T372"/>
  <c r="W372" s="1"/>
  <c r="T373"/>
  <c r="W373" s="1"/>
  <c r="T374"/>
  <c r="T375"/>
  <c r="W375" s="1"/>
  <c r="T376"/>
  <c r="T377"/>
  <c r="W377" s="1"/>
  <c r="T378"/>
  <c r="W378" s="1"/>
  <c r="T379"/>
  <c r="W379" s="1"/>
  <c r="T380"/>
  <c r="W380" s="1"/>
  <c r="T365"/>
  <c r="R366"/>
  <c r="U366" s="1"/>
  <c r="R370"/>
  <c r="U370" s="1"/>
  <c r="R374"/>
  <c r="R378"/>
  <c r="R367"/>
  <c r="U367"/>
  <c r="R371"/>
  <c r="R375"/>
  <c r="R379"/>
  <c r="U379"/>
  <c r="R368"/>
  <c r="R372"/>
  <c r="R376"/>
  <c r="U376"/>
  <c r="R380"/>
  <c r="U380" s="1"/>
  <c r="R369"/>
  <c r="U369"/>
  <c r="R373"/>
  <c r="R377"/>
  <c r="R227"/>
  <c r="U227"/>
  <c r="R229"/>
  <c r="U229" s="1"/>
  <c r="R231"/>
  <c r="R233"/>
  <c r="R224"/>
  <c r="R228"/>
  <c r="U228" s="1"/>
  <c r="R232"/>
  <c r="U232" s="1"/>
  <c r="R226"/>
  <c r="R225"/>
  <c r="R201" i="17"/>
  <c r="U201" s="1"/>
  <c r="R200"/>
  <c r="U200" s="1"/>
  <c r="R199"/>
  <c r="U199"/>
  <c r="R186"/>
  <c r="U186" s="1"/>
  <c r="R185"/>
  <c r="U185"/>
  <c r="R184"/>
  <c r="U184" s="1"/>
  <c r="R183"/>
  <c r="U183" s="1"/>
  <c r="R182"/>
  <c r="U182" s="1"/>
  <c r="R181"/>
  <c r="U181" s="1"/>
  <c r="R180"/>
  <c r="U180" s="1"/>
  <c r="R179"/>
  <c r="U179"/>
  <c r="R178"/>
  <c r="U178" s="1"/>
  <c r="T170"/>
  <c r="W170"/>
  <c r="T169"/>
  <c r="W169" s="1"/>
  <c r="T168"/>
  <c r="W168" s="1"/>
  <c r="T167"/>
  <c r="W167" s="1"/>
  <c r="T166"/>
  <c r="W166" s="1"/>
  <c r="T165"/>
  <c r="W165" s="1"/>
  <c r="T164"/>
  <c r="W164"/>
  <c r="T163"/>
  <c r="W163" s="1"/>
  <c r="T162"/>
  <c r="W162"/>
  <c r="T161"/>
  <c r="W161" s="1"/>
  <c r="T160"/>
  <c r="W160" s="1"/>
  <c r="T159"/>
  <c r="W159" s="1"/>
  <c r="T158"/>
  <c r="W158" s="1"/>
  <c r="T157"/>
  <c r="W157" s="1"/>
  <c r="T156"/>
  <c r="W156"/>
  <c r="R102"/>
  <c r="U102" s="1"/>
  <c r="R101"/>
  <c r="U101"/>
  <c r="R100"/>
  <c r="U100" s="1"/>
  <c r="R99"/>
  <c r="U99" s="1"/>
  <c r="R98"/>
  <c r="U98" s="1"/>
  <c r="R97"/>
  <c r="U97" s="1"/>
  <c r="R96"/>
  <c r="U96" s="1"/>
  <c r="R95"/>
  <c r="U95"/>
  <c r="R94"/>
  <c r="U94" s="1"/>
  <c r="T86"/>
  <c r="W86"/>
  <c r="T85"/>
  <c r="W85" s="1"/>
  <c r="T84"/>
  <c r="W84" s="1"/>
  <c r="T83"/>
  <c r="W83" s="1"/>
  <c r="T82"/>
  <c r="W82" s="1"/>
  <c r="T81"/>
  <c r="W81" s="1"/>
  <c r="T80"/>
  <c r="W80"/>
  <c r="T79"/>
  <c r="W79" s="1"/>
  <c r="T78"/>
  <c r="W78"/>
  <c r="T77"/>
  <c r="W77" s="1"/>
  <c r="T76"/>
  <c r="W76" s="1"/>
  <c r="T75"/>
  <c r="W75" s="1"/>
  <c r="T74"/>
  <c r="W74" s="1"/>
  <c r="T73"/>
  <c r="W73" s="1"/>
  <c r="T72"/>
  <c r="W72"/>
  <c r="R19"/>
  <c r="U19" s="1"/>
  <c r="R18"/>
  <c r="U18"/>
  <c r="R17"/>
  <c r="U17" s="1"/>
  <c r="R16"/>
  <c r="U16" s="1"/>
  <c r="R15"/>
  <c r="U15" s="1"/>
  <c r="R14"/>
  <c r="U14" s="1"/>
  <c r="R13"/>
  <c r="U13" s="1"/>
  <c r="R12"/>
  <c r="U12"/>
  <c r="R11"/>
  <c r="U11" s="1"/>
  <c r="R10"/>
  <c r="U10"/>
  <c r="T422" i="18"/>
  <c r="W422" s="1"/>
  <c r="T421"/>
  <c r="W421" s="1"/>
  <c r="T420"/>
  <c r="W420" s="1"/>
  <c r="T419"/>
  <c r="W419" s="1"/>
  <c r="T418"/>
  <c r="W418" s="1"/>
  <c r="T417"/>
  <c r="W417"/>
  <c r="T416"/>
  <c r="W416" s="1"/>
  <c r="T415"/>
  <c r="W415"/>
  <c r="T414"/>
  <c r="W414" s="1"/>
  <c r="T413"/>
  <c r="W413" s="1"/>
  <c r="W401"/>
  <c r="W397"/>
  <c r="W393"/>
  <c r="U384"/>
  <c r="O385"/>
  <c r="R376"/>
  <c r="U376" s="1"/>
  <c r="R377"/>
  <c r="U377" s="1"/>
  <c r="R378"/>
  <c r="U378"/>
  <c r="R379"/>
  <c r="U379" s="1"/>
  <c r="R380"/>
  <c r="U380"/>
  <c r="T368"/>
  <c r="W368" s="1"/>
  <c r="T369"/>
  <c r="W369" s="1"/>
  <c r="T370"/>
  <c r="W370" s="1"/>
  <c r="T371"/>
  <c r="W371" s="1"/>
  <c r="T372"/>
  <c r="W372" s="1"/>
  <c r="T373"/>
  <c r="W373"/>
  <c r="T374"/>
  <c r="W374" s="1"/>
  <c r="T375"/>
  <c r="W375"/>
  <c r="T376"/>
  <c r="W376" s="1"/>
  <c r="T377"/>
  <c r="W377" s="1"/>
  <c r="T378"/>
  <c r="W378" s="1"/>
  <c r="R375"/>
  <c r="U375" s="1"/>
  <c r="R374"/>
  <c r="U374" s="1"/>
  <c r="R371"/>
  <c r="U371"/>
  <c r="U321"/>
  <c r="O322"/>
  <c r="R309"/>
  <c r="U309"/>
  <c r="R310"/>
  <c r="U310" s="1"/>
  <c r="R311"/>
  <c r="U311"/>
  <c r="R312"/>
  <c r="U312" s="1"/>
  <c r="R313"/>
  <c r="U313" s="1"/>
  <c r="R314"/>
  <c r="U314" s="1"/>
  <c r="R315"/>
  <c r="U315" s="1"/>
  <c r="R316"/>
  <c r="U316" s="1"/>
  <c r="R317"/>
  <c r="U317"/>
  <c r="T316"/>
  <c r="W316" s="1"/>
  <c r="T314"/>
  <c r="W314"/>
  <c r="T312"/>
  <c r="W312" s="1"/>
  <c r="T310"/>
  <c r="W310" s="1"/>
  <c r="T308"/>
  <c r="W308" s="1"/>
  <c r="T306"/>
  <c r="W306" s="1"/>
  <c r="T304"/>
  <c r="Q322"/>
  <c r="R252"/>
  <c r="U252" s="1"/>
  <c r="R248"/>
  <c r="U248" s="1"/>
  <c r="R244"/>
  <c r="U244" s="1"/>
  <c r="W232"/>
  <c r="R225"/>
  <c r="U225"/>
  <c r="R224"/>
  <c r="U224" s="1"/>
  <c r="W228"/>
  <c r="R223"/>
  <c r="U223"/>
  <c r="W224"/>
  <c r="R220"/>
  <c r="U220"/>
  <c r="W222"/>
  <c r="R219"/>
  <c r="U219" s="1"/>
  <c r="W220"/>
  <c r="O217"/>
  <c r="U191"/>
  <c r="U190"/>
  <c r="Q49"/>
  <c r="U27"/>
  <c r="O28"/>
  <c r="R20"/>
  <c r="U20" s="1"/>
  <c r="R21"/>
  <c r="U21" s="1"/>
  <c r="R22"/>
  <c r="U22" s="1"/>
  <c r="R23"/>
  <c r="U23" s="1"/>
  <c r="R8"/>
  <c r="T9"/>
  <c r="W9" s="1"/>
  <c r="T11"/>
  <c r="W11" s="1"/>
  <c r="T13"/>
  <c r="T15"/>
  <c r="T17"/>
  <c r="T19"/>
  <c r="T21"/>
  <c r="W21"/>
  <c r="T23"/>
  <c r="W23" s="1"/>
  <c r="T20"/>
  <c r="T16"/>
  <c r="W16"/>
  <c r="T12"/>
  <c r="W12" s="1"/>
  <c r="Q28"/>
  <c r="U372" i="19"/>
  <c r="W367"/>
  <c r="Q385"/>
  <c r="O112"/>
  <c r="T113" i="16"/>
  <c r="R159" i="17"/>
  <c r="U159" s="1"/>
  <c r="R158"/>
  <c r="U158" s="1"/>
  <c r="R157"/>
  <c r="R75"/>
  <c r="U75"/>
  <c r="R74"/>
  <c r="U74" s="1"/>
  <c r="R73"/>
  <c r="R411" i="18"/>
  <c r="U411"/>
  <c r="R407"/>
  <c r="T408"/>
  <c r="W408"/>
  <c r="T409"/>
  <c r="W409" s="1"/>
  <c r="T410"/>
  <c r="W410" s="1"/>
  <c r="T411"/>
  <c r="W411" s="1"/>
  <c r="W398"/>
  <c r="U357"/>
  <c r="U356"/>
  <c r="U348"/>
  <c r="R306"/>
  <c r="U306" s="1"/>
  <c r="R305"/>
  <c r="U305" s="1"/>
  <c r="W304"/>
  <c r="R239"/>
  <c r="T240"/>
  <c r="T241"/>
  <c r="W241" s="1"/>
  <c r="T242"/>
  <c r="W242" s="1"/>
  <c r="T243"/>
  <c r="W243"/>
  <c r="T244"/>
  <c r="W244" s="1"/>
  <c r="T245"/>
  <c r="W245"/>
  <c r="T246"/>
  <c r="W246" s="1"/>
  <c r="T247"/>
  <c r="W247" s="1"/>
  <c r="T248"/>
  <c r="W248" s="1"/>
  <c r="T249"/>
  <c r="W249" s="1"/>
  <c r="T250"/>
  <c r="W250" s="1"/>
  <c r="T251"/>
  <c r="W251" s="1"/>
  <c r="T252"/>
  <c r="W252" s="1"/>
  <c r="T253"/>
  <c r="W253" s="1"/>
  <c r="T254"/>
  <c r="W254"/>
  <c r="T239"/>
  <c r="W188"/>
  <c r="U179"/>
  <c r="U368" i="19"/>
  <c r="U279"/>
  <c r="O280"/>
  <c r="R274"/>
  <c r="U274"/>
  <c r="R275"/>
  <c r="U275" s="1"/>
  <c r="R260"/>
  <c r="T261"/>
  <c r="W261" s="1"/>
  <c r="T263"/>
  <c r="T265"/>
  <c r="W265" s="1"/>
  <c r="T267"/>
  <c r="T269"/>
  <c r="W269" s="1"/>
  <c r="T271"/>
  <c r="T273"/>
  <c r="W273"/>
  <c r="T275"/>
  <c r="W275" s="1"/>
  <c r="T272"/>
  <c r="T268"/>
  <c r="W268"/>
  <c r="T264"/>
  <c r="W264" s="1"/>
  <c r="Q280"/>
  <c r="R127" i="16"/>
  <c r="U127" s="1"/>
  <c r="R125"/>
  <c r="U125"/>
  <c r="R123"/>
  <c r="U123" s="1"/>
  <c r="R121"/>
  <c r="U121"/>
  <c r="R119"/>
  <c r="U119" s="1"/>
  <c r="R117"/>
  <c r="U117" s="1"/>
  <c r="W387" i="18"/>
  <c r="T386"/>
  <c r="W386" s="1"/>
  <c r="T379"/>
  <c r="W379" s="1"/>
  <c r="R370"/>
  <c r="U370" s="1"/>
  <c r="R367"/>
  <c r="O364"/>
  <c r="R323"/>
  <c r="T324"/>
  <c r="W324"/>
  <c r="T325"/>
  <c r="W325" s="1"/>
  <c r="T326"/>
  <c r="W326" s="1"/>
  <c r="T327"/>
  <c r="W327" s="1"/>
  <c r="T328"/>
  <c r="W328" s="1"/>
  <c r="T329"/>
  <c r="W329" s="1"/>
  <c r="T330"/>
  <c r="W330"/>
  <c r="T331"/>
  <c r="W331" s="1"/>
  <c r="T332"/>
  <c r="W332"/>
  <c r="T333"/>
  <c r="W333" s="1"/>
  <c r="T334"/>
  <c r="W334" s="1"/>
  <c r="T335"/>
  <c r="W335" s="1"/>
  <c r="T336"/>
  <c r="W336" s="1"/>
  <c r="T337"/>
  <c r="W337" s="1"/>
  <c r="T338"/>
  <c r="W338" s="1"/>
  <c r="T323"/>
  <c r="T317"/>
  <c r="W317" s="1"/>
  <c r="T315"/>
  <c r="W315"/>
  <c r="T313"/>
  <c r="W313" s="1"/>
  <c r="T311"/>
  <c r="W311" s="1"/>
  <c r="T309"/>
  <c r="W309" s="1"/>
  <c r="T307"/>
  <c r="W307" s="1"/>
  <c r="T305"/>
  <c r="W305" s="1"/>
  <c r="T303"/>
  <c r="R302"/>
  <c r="U302" s="1"/>
  <c r="R261"/>
  <c r="U261" s="1"/>
  <c r="R262"/>
  <c r="U262"/>
  <c r="R263"/>
  <c r="U263" s="1"/>
  <c r="R264"/>
  <c r="U264" s="1"/>
  <c r="R265"/>
  <c r="U265" s="1"/>
  <c r="R266"/>
  <c r="U266" s="1"/>
  <c r="R267"/>
  <c r="U267" s="1"/>
  <c r="R268"/>
  <c r="U268"/>
  <c r="R269"/>
  <c r="U269" s="1"/>
  <c r="R270"/>
  <c r="U270"/>
  <c r="R271"/>
  <c r="U271" s="1"/>
  <c r="R272"/>
  <c r="U272" s="1"/>
  <c r="R273"/>
  <c r="U273" s="1"/>
  <c r="R274"/>
  <c r="U274" s="1"/>
  <c r="R275"/>
  <c r="U275" s="1"/>
  <c r="R260"/>
  <c r="T261"/>
  <c r="W261" s="1"/>
  <c r="T262"/>
  <c r="W262" s="1"/>
  <c r="T263"/>
  <c r="W263"/>
  <c r="T264"/>
  <c r="W264" s="1"/>
  <c r="T265"/>
  <c r="W265"/>
  <c r="T266"/>
  <c r="W266" s="1"/>
  <c r="T267"/>
  <c r="W267" s="1"/>
  <c r="T268"/>
  <c r="W268" s="1"/>
  <c r="T269"/>
  <c r="W269" s="1"/>
  <c r="T270"/>
  <c r="W270" s="1"/>
  <c r="T271"/>
  <c r="W271"/>
  <c r="T272"/>
  <c r="W272" s="1"/>
  <c r="T273"/>
  <c r="W273"/>
  <c r="T274"/>
  <c r="W274" s="1"/>
  <c r="T275"/>
  <c r="W275" s="1"/>
  <c r="T260"/>
  <c r="R254"/>
  <c r="U254" s="1"/>
  <c r="R250"/>
  <c r="U250" s="1"/>
  <c r="R246"/>
  <c r="U246" s="1"/>
  <c r="R242"/>
  <c r="U242" s="1"/>
  <c r="W240"/>
  <c r="W233"/>
  <c r="R226"/>
  <c r="U226" s="1"/>
  <c r="W231"/>
  <c r="W229"/>
  <c r="W227"/>
  <c r="R222"/>
  <c r="U222" s="1"/>
  <c r="W225"/>
  <c r="R221"/>
  <c r="U221" s="1"/>
  <c r="W223"/>
  <c r="W219"/>
  <c r="T218"/>
  <c r="W216"/>
  <c r="Q217"/>
  <c r="R197"/>
  <c r="T198"/>
  <c r="W198" s="1"/>
  <c r="T199"/>
  <c r="W199"/>
  <c r="T200"/>
  <c r="W200" s="1"/>
  <c r="T201"/>
  <c r="W201" s="1"/>
  <c r="T202"/>
  <c r="W202" s="1"/>
  <c r="T197"/>
  <c r="R198"/>
  <c r="U198" s="1"/>
  <c r="R200"/>
  <c r="U200" s="1"/>
  <c r="R202"/>
  <c r="U202" s="1"/>
  <c r="R203"/>
  <c r="U203" s="1"/>
  <c r="R204"/>
  <c r="U204"/>
  <c r="R205"/>
  <c r="U205" s="1"/>
  <c r="R206"/>
  <c r="U206"/>
  <c r="R207"/>
  <c r="U207" s="1"/>
  <c r="R208"/>
  <c r="U208" s="1"/>
  <c r="R209"/>
  <c r="U209" s="1"/>
  <c r="R210"/>
  <c r="U210" s="1"/>
  <c r="R211"/>
  <c r="U211" s="1"/>
  <c r="R212"/>
  <c r="U212"/>
  <c r="T203"/>
  <c r="W203" s="1"/>
  <c r="T204"/>
  <c r="W204"/>
  <c r="T205"/>
  <c r="W205" s="1"/>
  <c r="T206"/>
  <c r="W206" s="1"/>
  <c r="T207"/>
  <c r="W207" s="1"/>
  <c r="T208"/>
  <c r="W208" s="1"/>
  <c r="T209"/>
  <c r="W209" s="1"/>
  <c r="T210"/>
  <c r="W210"/>
  <c r="T211"/>
  <c r="W211" s="1"/>
  <c r="T212"/>
  <c r="W212"/>
  <c r="Q133"/>
  <c r="O259" i="19"/>
  <c r="T366" i="18"/>
  <c r="W366" s="1"/>
  <c r="T296"/>
  <c r="W296" s="1"/>
  <c r="T295"/>
  <c r="W295" s="1"/>
  <c r="T294"/>
  <c r="W294" s="1"/>
  <c r="T293"/>
  <c r="W293" s="1"/>
  <c r="T292"/>
  <c r="W292"/>
  <c r="T291"/>
  <c r="W291" s="1"/>
  <c r="T290"/>
  <c r="W290"/>
  <c r="T289"/>
  <c r="W289" s="1"/>
  <c r="T288"/>
  <c r="W288" s="1"/>
  <c r="T287"/>
  <c r="W287" s="1"/>
  <c r="T286"/>
  <c r="W286" s="1"/>
  <c r="T285"/>
  <c r="W285" s="1"/>
  <c r="T283"/>
  <c r="W283"/>
  <c r="T282"/>
  <c r="W282" s="1"/>
  <c r="W177"/>
  <c r="T176"/>
  <c r="W176" s="1"/>
  <c r="R102"/>
  <c r="U102" s="1"/>
  <c r="W106"/>
  <c r="W102"/>
  <c r="R98"/>
  <c r="U98" s="1"/>
  <c r="W100"/>
  <c r="R97"/>
  <c r="U97" s="1"/>
  <c r="R96"/>
  <c r="U96" s="1"/>
  <c r="R93"/>
  <c r="U93"/>
  <c r="R42"/>
  <c r="U42" s="1"/>
  <c r="R38"/>
  <c r="U38"/>
  <c r="R34"/>
  <c r="U34" s="1"/>
  <c r="R19"/>
  <c r="U19" s="1"/>
  <c r="R18"/>
  <c r="U18" s="1"/>
  <c r="W20"/>
  <c r="R14"/>
  <c r="U14" s="1"/>
  <c r="R13"/>
  <c r="U13" s="1"/>
  <c r="R9"/>
  <c r="U9"/>
  <c r="R387" i="19"/>
  <c r="R388"/>
  <c r="R389"/>
  <c r="U389"/>
  <c r="R390"/>
  <c r="U390" s="1"/>
  <c r="R391"/>
  <c r="R392"/>
  <c r="R393"/>
  <c r="U393" s="1"/>
  <c r="R394"/>
  <c r="R395"/>
  <c r="R396"/>
  <c r="U396" s="1"/>
  <c r="R397"/>
  <c r="U397" s="1"/>
  <c r="R398"/>
  <c r="U398" s="1"/>
  <c r="R399"/>
  <c r="U399" s="1"/>
  <c r="R400"/>
  <c r="U400" s="1"/>
  <c r="R401"/>
  <c r="U401" s="1"/>
  <c r="R386"/>
  <c r="T387"/>
  <c r="W387" s="1"/>
  <c r="T388"/>
  <c r="W388" s="1"/>
  <c r="T389"/>
  <c r="W389" s="1"/>
  <c r="T390"/>
  <c r="W390"/>
  <c r="T391"/>
  <c r="W391" s="1"/>
  <c r="T392"/>
  <c r="W392"/>
  <c r="T393"/>
  <c r="W393" s="1"/>
  <c r="T394"/>
  <c r="W394" s="1"/>
  <c r="T395"/>
  <c r="W395" s="1"/>
  <c r="T396"/>
  <c r="W396" s="1"/>
  <c r="T397"/>
  <c r="W397" s="1"/>
  <c r="T398"/>
  <c r="W398"/>
  <c r="T399"/>
  <c r="W399" s="1"/>
  <c r="T400"/>
  <c r="W400"/>
  <c r="T401"/>
  <c r="W401" s="1"/>
  <c r="T386"/>
  <c r="U375"/>
  <c r="W374"/>
  <c r="U371"/>
  <c r="W366"/>
  <c r="R353"/>
  <c r="U353" s="1"/>
  <c r="R352"/>
  <c r="U352" s="1"/>
  <c r="R347"/>
  <c r="U347" s="1"/>
  <c r="T344"/>
  <c r="W342"/>
  <c r="Q343"/>
  <c r="R294"/>
  <c r="U294" s="1"/>
  <c r="R290"/>
  <c r="U290" s="1"/>
  <c r="R286"/>
  <c r="U286" s="1"/>
  <c r="R273"/>
  <c r="U273" s="1"/>
  <c r="W274"/>
  <c r="R272"/>
  <c r="U272" s="1"/>
  <c r="W272"/>
  <c r="R268"/>
  <c r="U268" s="1"/>
  <c r="R267"/>
  <c r="U267" s="1"/>
  <c r="R261"/>
  <c r="U261"/>
  <c r="U224"/>
  <c r="R157"/>
  <c r="U157" s="1"/>
  <c r="R161"/>
  <c r="U161" s="1"/>
  <c r="R165"/>
  <c r="U165" s="1"/>
  <c r="T169"/>
  <c r="R158"/>
  <c r="U158"/>
  <c r="R162"/>
  <c r="U162" s="1"/>
  <c r="R166"/>
  <c r="U166"/>
  <c r="R156"/>
  <c r="U156" s="1"/>
  <c r="R160"/>
  <c r="U160" s="1"/>
  <c r="R164"/>
  <c r="U164" s="1"/>
  <c r="R168"/>
  <c r="U168" s="1"/>
  <c r="R159"/>
  <c r="U159" s="1"/>
  <c r="R163"/>
  <c r="U163"/>
  <c r="R167"/>
  <c r="U167" s="1"/>
  <c r="T170"/>
  <c r="W170"/>
  <c r="R296" i="18"/>
  <c r="U296" s="1"/>
  <c r="R295"/>
  <c r="U295" s="1"/>
  <c r="R294"/>
  <c r="U294" s="1"/>
  <c r="R283"/>
  <c r="W190"/>
  <c r="W186"/>
  <c r="T183"/>
  <c r="W182"/>
  <c r="R181"/>
  <c r="U181" s="1"/>
  <c r="T179"/>
  <c r="R177"/>
  <c r="U177"/>
  <c r="U174"/>
  <c r="O175"/>
  <c r="R158"/>
  <c r="U158"/>
  <c r="R159"/>
  <c r="U159" s="1"/>
  <c r="R160"/>
  <c r="U160"/>
  <c r="R161"/>
  <c r="U161" s="1"/>
  <c r="R162"/>
  <c r="U162" s="1"/>
  <c r="R163"/>
  <c r="U163" s="1"/>
  <c r="R164"/>
  <c r="U164" s="1"/>
  <c r="R155"/>
  <c r="T156"/>
  <c r="T157"/>
  <c r="W157" s="1"/>
  <c r="T158"/>
  <c r="W158" s="1"/>
  <c r="T159"/>
  <c r="W159"/>
  <c r="T160"/>
  <c r="W160" s="1"/>
  <c r="T170"/>
  <c r="W170"/>
  <c r="T169"/>
  <c r="W169" s="1"/>
  <c r="T168"/>
  <c r="W168" s="1"/>
  <c r="T167"/>
  <c r="W167" s="1"/>
  <c r="T166"/>
  <c r="W166" s="1"/>
  <c r="T165"/>
  <c r="W165" s="1"/>
  <c r="T161"/>
  <c r="W161"/>
  <c r="O154"/>
  <c r="R113"/>
  <c r="T114"/>
  <c r="W114" s="1"/>
  <c r="T115"/>
  <c r="W115" s="1"/>
  <c r="T116"/>
  <c r="W116" s="1"/>
  <c r="T117"/>
  <c r="W117"/>
  <c r="T118"/>
  <c r="T119"/>
  <c r="W119" s="1"/>
  <c r="T120"/>
  <c r="W120" s="1"/>
  <c r="T121"/>
  <c r="W121" s="1"/>
  <c r="T122"/>
  <c r="W122" s="1"/>
  <c r="T123"/>
  <c r="W123"/>
  <c r="T124"/>
  <c r="W124" s="1"/>
  <c r="T125"/>
  <c r="W125" s="1"/>
  <c r="T126"/>
  <c r="W126" s="1"/>
  <c r="T127"/>
  <c r="W127" s="1"/>
  <c r="T128"/>
  <c r="W128" s="1"/>
  <c r="T113"/>
  <c r="O70"/>
  <c r="R29"/>
  <c r="T30"/>
  <c r="T31"/>
  <c r="W31" s="1"/>
  <c r="T32"/>
  <c r="W32" s="1"/>
  <c r="T33"/>
  <c r="W33"/>
  <c r="T34"/>
  <c r="W34" s="1"/>
  <c r="T35"/>
  <c r="W35"/>
  <c r="T36"/>
  <c r="W36" s="1"/>
  <c r="T37"/>
  <c r="W37" s="1"/>
  <c r="T38"/>
  <c r="W38" s="1"/>
  <c r="T39"/>
  <c r="W39" s="1"/>
  <c r="T40"/>
  <c r="W40" s="1"/>
  <c r="T41"/>
  <c r="W41"/>
  <c r="T42"/>
  <c r="W42" s="1"/>
  <c r="T43"/>
  <c r="W43" s="1"/>
  <c r="T44"/>
  <c r="W44"/>
  <c r="T29"/>
  <c r="U378" i="19"/>
  <c r="U374"/>
  <c r="W369"/>
  <c r="U363"/>
  <c r="O364"/>
  <c r="R357"/>
  <c r="U357" s="1"/>
  <c r="R358"/>
  <c r="U358" s="1"/>
  <c r="R359"/>
  <c r="U359" s="1"/>
  <c r="T358"/>
  <c r="T356"/>
  <c r="W356" s="1"/>
  <c r="T354"/>
  <c r="T352"/>
  <c r="T350"/>
  <c r="W350" s="1"/>
  <c r="T348"/>
  <c r="W348" s="1"/>
  <c r="T346"/>
  <c r="W346" s="1"/>
  <c r="Q364"/>
  <c r="O322"/>
  <c r="R281"/>
  <c r="T282"/>
  <c r="W282" s="1"/>
  <c r="T283"/>
  <c r="W283" s="1"/>
  <c r="T284"/>
  <c r="W284" s="1"/>
  <c r="T285"/>
  <c r="W285" s="1"/>
  <c r="T286"/>
  <c r="W286"/>
  <c r="T287"/>
  <c r="W287" s="1"/>
  <c r="T288"/>
  <c r="W288" s="1"/>
  <c r="T289"/>
  <c r="W289" s="1"/>
  <c r="T290"/>
  <c r="W290" s="1"/>
  <c r="T291"/>
  <c r="W291" s="1"/>
  <c r="T292"/>
  <c r="W292"/>
  <c r="T293"/>
  <c r="W293" s="1"/>
  <c r="T294"/>
  <c r="T295"/>
  <c r="W295"/>
  <c r="T296"/>
  <c r="W296" s="1"/>
  <c r="T281"/>
  <c r="R240"/>
  <c r="U240" s="1"/>
  <c r="R241"/>
  <c r="U241" s="1"/>
  <c r="R242"/>
  <c r="U242" s="1"/>
  <c r="T241"/>
  <c r="W241"/>
  <c r="R239"/>
  <c r="T240"/>
  <c r="W240" s="1"/>
  <c r="R243"/>
  <c r="U243"/>
  <c r="R244"/>
  <c r="U244" s="1"/>
  <c r="R245"/>
  <c r="U245"/>
  <c r="R246"/>
  <c r="U246" s="1"/>
  <c r="R247"/>
  <c r="U247" s="1"/>
  <c r="R248"/>
  <c r="U248" s="1"/>
  <c r="R249"/>
  <c r="U249" s="1"/>
  <c r="R250"/>
  <c r="U250" s="1"/>
  <c r="R251"/>
  <c r="U251"/>
  <c r="R252"/>
  <c r="U252" s="1"/>
  <c r="R253"/>
  <c r="U253"/>
  <c r="R254"/>
  <c r="U254" s="1"/>
  <c r="T239"/>
  <c r="T243"/>
  <c r="W243" s="1"/>
  <c r="T244"/>
  <c r="W244"/>
  <c r="T245"/>
  <c r="W245" s="1"/>
  <c r="T246"/>
  <c r="W246"/>
  <c r="T247"/>
  <c r="W247" s="1"/>
  <c r="T248"/>
  <c r="W248" s="1"/>
  <c r="T249"/>
  <c r="W249" s="1"/>
  <c r="T250"/>
  <c r="W250" s="1"/>
  <c r="T251"/>
  <c r="W251" s="1"/>
  <c r="T252"/>
  <c r="W252"/>
  <c r="T253"/>
  <c r="W253" s="1"/>
  <c r="T254"/>
  <c r="W254"/>
  <c r="T197"/>
  <c r="R197"/>
  <c r="T198"/>
  <c r="T199"/>
  <c r="W199"/>
  <c r="T200"/>
  <c r="T201"/>
  <c r="T202"/>
  <c r="W202"/>
  <c r="T203"/>
  <c r="W203" s="1"/>
  <c r="T204"/>
  <c r="T205"/>
  <c r="W205" s="1"/>
  <c r="T206"/>
  <c r="W206" s="1"/>
  <c r="T207"/>
  <c r="W207" s="1"/>
  <c r="T208"/>
  <c r="W208" s="1"/>
  <c r="T209"/>
  <c r="W209" s="1"/>
  <c r="T210"/>
  <c r="W210" s="1"/>
  <c r="T211"/>
  <c r="W211" s="1"/>
  <c r="T212"/>
  <c r="W212" s="1"/>
  <c r="R198"/>
  <c r="R202"/>
  <c r="U202" s="1"/>
  <c r="R206"/>
  <c r="U206" s="1"/>
  <c r="R210"/>
  <c r="U210" s="1"/>
  <c r="R199"/>
  <c r="U199" s="1"/>
  <c r="R203"/>
  <c r="R207"/>
  <c r="U207"/>
  <c r="R211"/>
  <c r="U211" s="1"/>
  <c r="R200"/>
  <c r="U200" s="1"/>
  <c r="R204"/>
  <c r="U204" s="1"/>
  <c r="R208"/>
  <c r="U208" s="1"/>
  <c r="R212"/>
  <c r="U212" s="1"/>
  <c r="Q175"/>
  <c r="O133"/>
  <c r="R103"/>
  <c r="U103" s="1"/>
  <c r="R107"/>
  <c r="U107" s="1"/>
  <c r="R96"/>
  <c r="U96" s="1"/>
  <c r="R100"/>
  <c r="U100" s="1"/>
  <c r="R104"/>
  <c r="U104"/>
  <c r="R94"/>
  <c r="U94" s="1"/>
  <c r="R98"/>
  <c r="U98"/>
  <c r="R102"/>
  <c r="U102" s="1"/>
  <c r="R106"/>
  <c r="U106" s="1"/>
  <c r="R97"/>
  <c r="U97" s="1"/>
  <c r="R101"/>
  <c r="U101" s="1"/>
  <c r="R105"/>
  <c r="U105" s="1"/>
  <c r="R93"/>
  <c r="Q364" i="18"/>
  <c r="O301"/>
  <c r="Q280"/>
  <c r="T184"/>
  <c r="W184" s="1"/>
  <c r="W183"/>
  <c r="R182"/>
  <c r="U182"/>
  <c r="T180"/>
  <c r="W180" s="1"/>
  <c r="W179"/>
  <c r="R178"/>
  <c r="U178"/>
  <c r="R169"/>
  <c r="U169" s="1"/>
  <c r="R168"/>
  <c r="U168"/>
  <c r="R167"/>
  <c r="U167" s="1"/>
  <c r="R166"/>
  <c r="U166" s="1"/>
  <c r="R165"/>
  <c r="U165" s="1"/>
  <c r="T162"/>
  <c r="W162" s="1"/>
  <c r="R135"/>
  <c r="U135" s="1"/>
  <c r="R136"/>
  <c r="U136"/>
  <c r="R137"/>
  <c r="U137" s="1"/>
  <c r="R138"/>
  <c r="U138"/>
  <c r="R139"/>
  <c r="U139" s="1"/>
  <c r="R140"/>
  <c r="U140" s="1"/>
  <c r="R141"/>
  <c r="U141" s="1"/>
  <c r="R142"/>
  <c r="U142" s="1"/>
  <c r="R143"/>
  <c r="U143" s="1"/>
  <c r="R144"/>
  <c r="U144"/>
  <c r="R145"/>
  <c r="U145" s="1"/>
  <c r="R146"/>
  <c r="U146"/>
  <c r="R147"/>
  <c r="U147" s="1"/>
  <c r="R148"/>
  <c r="U148" s="1"/>
  <c r="R149"/>
  <c r="U149" s="1"/>
  <c r="R134"/>
  <c r="T135"/>
  <c r="W135" s="1"/>
  <c r="T136"/>
  <c r="W136"/>
  <c r="T137"/>
  <c r="W137" s="1"/>
  <c r="T138"/>
  <c r="W138" s="1"/>
  <c r="T139"/>
  <c r="W139" s="1"/>
  <c r="T140"/>
  <c r="W140" s="1"/>
  <c r="T141"/>
  <c r="W141" s="1"/>
  <c r="T142"/>
  <c r="W142"/>
  <c r="T143"/>
  <c r="W143" s="1"/>
  <c r="T144"/>
  <c r="W144"/>
  <c r="T145"/>
  <c r="W145" s="1"/>
  <c r="T146"/>
  <c r="W146" s="1"/>
  <c r="T147"/>
  <c r="W147" s="1"/>
  <c r="T148"/>
  <c r="W148" s="1"/>
  <c r="T149"/>
  <c r="W149" s="1"/>
  <c r="T134"/>
  <c r="R124"/>
  <c r="U124" s="1"/>
  <c r="R120"/>
  <c r="U120"/>
  <c r="W118"/>
  <c r="R116"/>
  <c r="U116" s="1"/>
  <c r="W107"/>
  <c r="R101"/>
  <c r="U101" s="1"/>
  <c r="R100"/>
  <c r="U100" s="1"/>
  <c r="R99"/>
  <c r="U99" s="1"/>
  <c r="R95"/>
  <c r="U95" s="1"/>
  <c r="W95"/>
  <c r="R94"/>
  <c r="U94" s="1"/>
  <c r="T92"/>
  <c r="W90"/>
  <c r="Q91"/>
  <c r="R51"/>
  <c r="U51" s="1"/>
  <c r="R52"/>
  <c r="U52" s="1"/>
  <c r="R53"/>
  <c r="U53" s="1"/>
  <c r="R54"/>
  <c r="U54" s="1"/>
  <c r="R55"/>
  <c r="U55"/>
  <c r="R56"/>
  <c r="U56" s="1"/>
  <c r="R57"/>
  <c r="U57"/>
  <c r="R58"/>
  <c r="U58" s="1"/>
  <c r="R59"/>
  <c r="U59" s="1"/>
  <c r="R60"/>
  <c r="U60" s="1"/>
  <c r="R61"/>
  <c r="U61" s="1"/>
  <c r="R62"/>
  <c r="U62" s="1"/>
  <c r="R63"/>
  <c r="U63"/>
  <c r="R64"/>
  <c r="U64" s="1"/>
  <c r="R65"/>
  <c r="U65"/>
  <c r="R50"/>
  <c r="T51"/>
  <c r="W51" s="1"/>
  <c r="T52"/>
  <c r="W52"/>
  <c r="T53"/>
  <c r="W53" s="1"/>
  <c r="T54"/>
  <c r="W54" s="1"/>
  <c r="T55"/>
  <c r="W55" s="1"/>
  <c r="T56"/>
  <c r="W56" s="1"/>
  <c r="T57"/>
  <c r="W57" s="1"/>
  <c r="T58"/>
  <c r="W58"/>
  <c r="T59"/>
  <c r="W59" s="1"/>
  <c r="T60"/>
  <c r="W60"/>
  <c r="T61"/>
  <c r="W61" s="1"/>
  <c r="T62"/>
  <c r="W62" s="1"/>
  <c r="T63"/>
  <c r="W63" s="1"/>
  <c r="T64"/>
  <c r="W64" s="1"/>
  <c r="T65"/>
  <c r="W65" s="1"/>
  <c r="T50"/>
  <c r="R32"/>
  <c r="U32" s="1"/>
  <c r="W30"/>
  <c r="R17"/>
  <c r="U17" s="1"/>
  <c r="W19"/>
  <c r="R16"/>
  <c r="U16"/>
  <c r="W17"/>
  <c r="R15"/>
  <c r="U15" s="1"/>
  <c r="W15"/>
  <c r="W13"/>
  <c r="R12"/>
  <c r="U12" s="1"/>
  <c r="R11"/>
  <c r="U11" s="1"/>
  <c r="T8"/>
  <c r="W426" i="19"/>
  <c r="Q427"/>
  <c r="U395"/>
  <c r="U394"/>
  <c r="U392"/>
  <c r="U391"/>
  <c r="U388"/>
  <c r="U387"/>
  <c r="U377"/>
  <c r="W376"/>
  <c r="U373"/>
  <c r="R356"/>
  <c r="U356"/>
  <c r="W358"/>
  <c r="R355"/>
  <c r="U355" s="1"/>
  <c r="R354"/>
  <c r="U354" s="1"/>
  <c r="W354"/>
  <c r="W352"/>
  <c r="R351"/>
  <c r="U351" s="1"/>
  <c r="R349"/>
  <c r="U349"/>
  <c r="R348"/>
  <c r="U348" s="1"/>
  <c r="R345"/>
  <c r="R303"/>
  <c r="U303" s="1"/>
  <c r="R304"/>
  <c r="U304" s="1"/>
  <c r="R305"/>
  <c r="U305" s="1"/>
  <c r="R306"/>
  <c r="U306" s="1"/>
  <c r="R307"/>
  <c r="U307" s="1"/>
  <c r="R308"/>
  <c r="U308"/>
  <c r="R309"/>
  <c r="U309" s="1"/>
  <c r="R310"/>
  <c r="U310"/>
  <c r="R311"/>
  <c r="U311" s="1"/>
  <c r="R312"/>
  <c r="U312" s="1"/>
  <c r="R313"/>
  <c r="U313" s="1"/>
  <c r="R314"/>
  <c r="U314" s="1"/>
  <c r="R315"/>
  <c r="U315" s="1"/>
  <c r="R316"/>
  <c r="U316"/>
  <c r="R317"/>
  <c r="U317" s="1"/>
  <c r="R302"/>
  <c r="T303"/>
  <c r="W303" s="1"/>
  <c r="T304"/>
  <c r="W304" s="1"/>
  <c r="T305"/>
  <c r="W305" s="1"/>
  <c r="T306"/>
  <c r="W306"/>
  <c r="T307"/>
  <c r="W307" s="1"/>
  <c r="T308"/>
  <c r="W308"/>
  <c r="T309"/>
  <c r="W309" s="1"/>
  <c r="T310"/>
  <c r="W310" s="1"/>
  <c r="T311"/>
  <c r="W311" s="1"/>
  <c r="T312"/>
  <c r="W312" s="1"/>
  <c r="T313"/>
  <c r="W313" s="1"/>
  <c r="T314"/>
  <c r="W314"/>
  <c r="T315"/>
  <c r="W315" s="1"/>
  <c r="T316"/>
  <c r="W316"/>
  <c r="T317"/>
  <c r="W317" s="1"/>
  <c r="T302"/>
  <c r="R296"/>
  <c r="U296"/>
  <c r="W294"/>
  <c r="R292"/>
  <c r="U292" s="1"/>
  <c r="R288"/>
  <c r="U288" s="1"/>
  <c r="R284"/>
  <c r="U284" s="1"/>
  <c r="R271"/>
  <c r="U271" s="1"/>
  <c r="W271"/>
  <c r="R270"/>
  <c r="U270" s="1"/>
  <c r="R269"/>
  <c r="U269" s="1"/>
  <c r="W267"/>
  <c r="R266"/>
  <c r="U266" s="1"/>
  <c r="W263"/>
  <c r="R265"/>
  <c r="U265" s="1"/>
  <c r="T260"/>
  <c r="W258"/>
  <c r="Q259"/>
  <c r="U226"/>
  <c r="R209"/>
  <c r="U209" s="1"/>
  <c r="Q217"/>
  <c r="T86" i="18"/>
  <c r="W86" s="1"/>
  <c r="T85"/>
  <c r="W85"/>
  <c r="T84"/>
  <c r="W84" s="1"/>
  <c r="T83"/>
  <c r="W83" s="1"/>
  <c r="T82"/>
  <c r="W82" s="1"/>
  <c r="T81"/>
  <c r="W81" s="1"/>
  <c r="T80"/>
  <c r="W80" s="1"/>
  <c r="T79"/>
  <c r="W79"/>
  <c r="T78"/>
  <c r="W78" s="1"/>
  <c r="T77"/>
  <c r="W77"/>
  <c r="T76"/>
  <c r="W76" s="1"/>
  <c r="T75"/>
  <c r="W75" s="1"/>
  <c r="T74"/>
  <c r="W74" s="1"/>
  <c r="T73"/>
  <c r="W73" s="1"/>
  <c r="T72"/>
  <c r="W72" s="1"/>
  <c r="R71"/>
  <c r="R10"/>
  <c r="U10" s="1"/>
  <c r="T422" i="19"/>
  <c r="W422" s="1"/>
  <c r="T421"/>
  <c r="W421"/>
  <c r="T420"/>
  <c r="W420" s="1"/>
  <c r="T419"/>
  <c r="W419"/>
  <c r="T418"/>
  <c r="W418" s="1"/>
  <c r="T417"/>
  <c r="W417" s="1"/>
  <c r="T416"/>
  <c r="W416" s="1"/>
  <c r="T415"/>
  <c r="W415" s="1"/>
  <c r="T414"/>
  <c r="W414" s="1"/>
  <c r="T413"/>
  <c r="W413"/>
  <c r="T412"/>
  <c r="W412" s="1"/>
  <c r="T411"/>
  <c r="W411"/>
  <c r="T410"/>
  <c r="W410" s="1"/>
  <c r="T409"/>
  <c r="W409" s="1"/>
  <c r="T408"/>
  <c r="W408" s="1"/>
  <c r="R407"/>
  <c r="R350"/>
  <c r="U350" s="1"/>
  <c r="R346"/>
  <c r="U346"/>
  <c r="T338"/>
  <c r="W338" s="1"/>
  <c r="T337"/>
  <c r="W337" s="1"/>
  <c r="T336"/>
  <c r="W336" s="1"/>
  <c r="T335"/>
  <c r="W335" s="1"/>
  <c r="T334"/>
  <c r="W334" s="1"/>
  <c r="T333"/>
  <c r="W333"/>
  <c r="T332"/>
  <c r="W332" s="1"/>
  <c r="T331"/>
  <c r="W331"/>
  <c r="T330"/>
  <c r="W330" s="1"/>
  <c r="T329"/>
  <c r="W329" s="1"/>
  <c r="T328"/>
  <c r="W328" s="1"/>
  <c r="T327"/>
  <c r="W327" s="1"/>
  <c r="T326"/>
  <c r="W326" s="1"/>
  <c r="T325"/>
  <c r="W325"/>
  <c r="T324"/>
  <c r="W324" s="1"/>
  <c r="R323"/>
  <c r="R264"/>
  <c r="U264"/>
  <c r="R263"/>
  <c r="U263" s="1"/>
  <c r="R262"/>
  <c r="U262"/>
  <c r="T218"/>
  <c r="U203"/>
  <c r="W198"/>
  <c r="W189"/>
  <c r="Q154"/>
  <c r="R125"/>
  <c r="U125"/>
  <c r="R118"/>
  <c r="U118" s="1"/>
  <c r="R122"/>
  <c r="U122"/>
  <c r="R126"/>
  <c r="U126" s="1"/>
  <c r="R116"/>
  <c r="U116" s="1"/>
  <c r="R120"/>
  <c r="U120" s="1"/>
  <c r="R124"/>
  <c r="U124" s="1"/>
  <c r="R128"/>
  <c r="U128" s="1"/>
  <c r="R115"/>
  <c r="U115"/>
  <c r="Q112"/>
  <c r="R95"/>
  <c r="U95"/>
  <c r="R73"/>
  <c r="U73" s="1"/>
  <c r="R84" i="18"/>
  <c r="U84" s="1"/>
  <c r="R83"/>
  <c r="U83" s="1"/>
  <c r="R82"/>
  <c r="U82" s="1"/>
  <c r="R81"/>
  <c r="U81" s="1"/>
  <c r="R80"/>
  <c r="U80"/>
  <c r="R79"/>
  <c r="U79" s="1"/>
  <c r="R78"/>
  <c r="U78"/>
  <c r="R77"/>
  <c r="U77" s="1"/>
  <c r="R76"/>
  <c r="U76" s="1"/>
  <c r="R75"/>
  <c r="U75" s="1"/>
  <c r="R74"/>
  <c r="U74" s="1"/>
  <c r="R419" i="19"/>
  <c r="U419" s="1"/>
  <c r="R418"/>
  <c r="U418"/>
  <c r="R417"/>
  <c r="U417" s="1"/>
  <c r="R416"/>
  <c r="U416"/>
  <c r="R415"/>
  <c r="U415" s="1"/>
  <c r="R414"/>
  <c r="U414" s="1"/>
  <c r="R413"/>
  <c r="U413" s="1"/>
  <c r="R412"/>
  <c r="U412" s="1"/>
  <c r="R411"/>
  <c r="U411" s="1"/>
  <c r="R410"/>
  <c r="U410"/>
  <c r="R335"/>
  <c r="U335" s="1"/>
  <c r="R334"/>
  <c r="U334"/>
  <c r="R333"/>
  <c r="U333" s="1"/>
  <c r="R332"/>
  <c r="U332" s="1"/>
  <c r="R331"/>
  <c r="U331" s="1"/>
  <c r="R330"/>
  <c r="U330" s="1"/>
  <c r="R329"/>
  <c r="U329" s="1"/>
  <c r="R328"/>
  <c r="U328"/>
  <c r="U233"/>
  <c r="U231"/>
  <c r="U225"/>
  <c r="T233"/>
  <c r="W233" s="1"/>
  <c r="R219"/>
  <c r="U219" s="1"/>
  <c r="R220"/>
  <c r="U220"/>
  <c r="R221"/>
  <c r="U221" s="1"/>
  <c r="R222"/>
  <c r="U222"/>
  <c r="R223"/>
  <c r="U223" s="1"/>
  <c r="W201"/>
  <c r="U198"/>
  <c r="U195"/>
  <c r="O196"/>
  <c r="R183"/>
  <c r="U183"/>
  <c r="R184"/>
  <c r="U184" s="1"/>
  <c r="R185"/>
  <c r="U185"/>
  <c r="R186"/>
  <c r="U186" s="1"/>
  <c r="R187"/>
  <c r="U187" s="1"/>
  <c r="R188"/>
  <c r="U188" s="1"/>
  <c r="R189"/>
  <c r="U189" s="1"/>
  <c r="R190"/>
  <c r="U190" s="1"/>
  <c r="R191"/>
  <c r="U191"/>
  <c r="T190"/>
  <c r="W190" s="1"/>
  <c r="T188"/>
  <c r="W188"/>
  <c r="T186"/>
  <c r="W186" s="1"/>
  <c r="T184"/>
  <c r="W184" s="1"/>
  <c r="T182"/>
  <c r="W182" s="1"/>
  <c r="T180"/>
  <c r="W180" s="1"/>
  <c r="T178"/>
  <c r="W178" s="1"/>
  <c r="Q196"/>
  <c r="W169"/>
  <c r="O154"/>
  <c r="R127"/>
  <c r="U127" s="1"/>
  <c r="R117"/>
  <c r="U117"/>
  <c r="Q91"/>
  <c r="Q154" i="18"/>
  <c r="O91"/>
  <c r="Q70"/>
  <c r="O427" i="19"/>
  <c r="Q406"/>
  <c r="O343"/>
  <c r="Q322"/>
  <c r="R218"/>
  <c r="W204"/>
  <c r="W200"/>
  <c r="R182"/>
  <c r="U182" s="1"/>
  <c r="R181"/>
  <c r="U181"/>
  <c r="R178"/>
  <c r="U178" s="1"/>
  <c r="R177"/>
  <c r="R148"/>
  <c r="U148" s="1"/>
  <c r="R138"/>
  <c r="U138" s="1"/>
  <c r="R142"/>
  <c r="U142" s="1"/>
  <c r="R146"/>
  <c r="U146" s="1"/>
  <c r="R137"/>
  <c r="U137" s="1"/>
  <c r="R123"/>
  <c r="U123"/>
  <c r="O91"/>
  <c r="R84"/>
  <c r="U84" s="1"/>
  <c r="R80"/>
  <c r="U80"/>
  <c r="R76"/>
  <c r="U76" s="1"/>
  <c r="R72"/>
  <c r="U72"/>
  <c r="R62"/>
  <c r="U62" s="1"/>
  <c r="R58"/>
  <c r="U58" s="1"/>
  <c r="R54"/>
  <c r="U54" s="1"/>
  <c r="R44"/>
  <c r="U44" s="1"/>
  <c r="R40"/>
  <c r="U40" s="1"/>
  <c r="R36"/>
  <c r="U36"/>
  <c r="R32"/>
  <c r="U32" s="1"/>
  <c r="R422" i="20"/>
  <c r="U422"/>
  <c r="R420"/>
  <c r="U420" s="1"/>
  <c r="R418"/>
  <c r="U418" s="1"/>
  <c r="R416"/>
  <c r="U416" s="1"/>
  <c r="R414"/>
  <c r="U414" s="1"/>
  <c r="R412"/>
  <c r="U412" s="1"/>
  <c r="R410"/>
  <c r="U410"/>
  <c r="T386"/>
  <c r="R379"/>
  <c r="U379"/>
  <c r="R377"/>
  <c r="U377" s="1"/>
  <c r="R375"/>
  <c r="U375" s="1"/>
  <c r="R373"/>
  <c r="U373" s="1"/>
  <c r="R371"/>
  <c r="U371" s="1"/>
  <c r="R369"/>
  <c r="U369" s="1"/>
  <c r="R367"/>
  <c r="R338"/>
  <c r="U338" s="1"/>
  <c r="R336"/>
  <c r="U336" s="1"/>
  <c r="R334"/>
  <c r="U334"/>
  <c r="R332"/>
  <c r="U332" s="1"/>
  <c r="R330"/>
  <c r="U330"/>
  <c r="R328"/>
  <c r="U328" s="1"/>
  <c r="R326"/>
  <c r="T302"/>
  <c r="R295"/>
  <c r="U295" s="1"/>
  <c r="R293"/>
  <c r="U293" s="1"/>
  <c r="R291"/>
  <c r="U291" s="1"/>
  <c r="R289"/>
  <c r="U289"/>
  <c r="R287"/>
  <c r="U287" s="1"/>
  <c r="R285"/>
  <c r="U285"/>
  <c r="R283"/>
  <c r="R254"/>
  <c r="U254" s="1"/>
  <c r="R252"/>
  <c r="U252" s="1"/>
  <c r="R241"/>
  <c r="U241" s="1"/>
  <c r="R233"/>
  <c r="U233" s="1"/>
  <c r="R229"/>
  <c r="U229"/>
  <c r="R225"/>
  <c r="U225" s="1"/>
  <c r="R221"/>
  <c r="U221"/>
  <c r="R211"/>
  <c r="U211" s="1"/>
  <c r="R203"/>
  <c r="U203" s="1"/>
  <c r="R207"/>
  <c r="U207" s="1"/>
  <c r="R199"/>
  <c r="U199" s="1"/>
  <c r="R205"/>
  <c r="U205" s="1"/>
  <c r="R201"/>
  <c r="U201"/>
  <c r="R53" i="19"/>
  <c r="U53" s="1"/>
  <c r="R31"/>
  <c r="U31"/>
  <c r="T407" i="20"/>
  <c r="T427" s="1"/>
  <c r="T323"/>
  <c r="R246"/>
  <c r="U246"/>
  <c r="R242"/>
  <c r="U242" s="1"/>
  <c r="Q217"/>
  <c r="R144" i="19"/>
  <c r="U144"/>
  <c r="R140"/>
  <c r="U140" s="1"/>
  <c r="R136"/>
  <c r="R114"/>
  <c r="U114" s="1"/>
  <c r="R86"/>
  <c r="U86"/>
  <c r="R82"/>
  <c r="U82" s="1"/>
  <c r="R78"/>
  <c r="U78"/>
  <c r="R74"/>
  <c r="U74" s="1"/>
  <c r="R60"/>
  <c r="U60" s="1"/>
  <c r="R56"/>
  <c r="U56" s="1"/>
  <c r="R52"/>
  <c r="R42"/>
  <c r="U42" s="1"/>
  <c r="R38"/>
  <c r="U38"/>
  <c r="R30"/>
  <c r="U30" s="1"/>
  <c r="R421" i="20"/>
  <c r="U421" s="1"/>
  <c r="R419"/>
  <c r="U419" s="1"/>
  <c r="R417"/>
  <c r="U417" s="1"/>
  <c r="R415"/>
  <c r="U415" s="1"/>
  <c r="R413"/>
  <c r="U413"/>
  <c r="R411"/>
  <c r="U411" s="1"/>
  <c r="R380"/>
  <c r="U380"/>
  <c r="R378"/>
  <c r="U378" s="1"/>
  <c r="R376"/>
  <c r="U376" s="1"/>
  <c r="R374"/>
  <c r="U374" s="1"/>
  <c r="R372"/>
  <c r="U372" s="1"/>
  <c r="R370"/>
  <c r="U370" s="1"/>
  <c r="R368"/>
  <c r="U368"/>
  <c r="T344"/>
  <c r="R337"/>
  <c r="U337" s="1"/>
  <c r="R335"/>
  <c r="U335"/>
  <c r="R333"/>
  <c r="U333" s="1"/>
  <c r="R331"/>
  <c r="U331"/>
  <c r="R329"/>
  <c r="U329" s="1"/>
  <c r="R327"/>
  <c r="U327" s="1"/>
  <c r="R296"/>
  <c r="U296" s="1"/>
  <c r="R294"/>
  <c r="U294" s="1"/>
  <c r="R292"/>
  <c r="U292" s="1"/>
  <c r="R290"/>
  <c r="U290"/>
  <c r="R288"/>
  <c r="U288" s="1"/>
  <c r="R286"/>
  <c r="U286"/>
  <c r="R284"/>
  <c r="U284" s="1"/>
  <c r="T260"/>
  <c r="R253"/>
  <c r="U253" s="1"/>
  <c r="R249"/>
  <c r="U249"/>
  <c r="R251"/>
  <c r="U251" s="1"/>
  <c r="R231"/>
  <c r="U231"/>
  <c r="R227"/>
  <c r="U227" s="1"/>
  <c r="R219"/>
  <c r="R220"/>
  <c r="U220"/>
  <c r="R222"/>
  <c r="U222" s="1"/>
  <c r="R224"/>
  <c r="U224" s="1"/>
  <c r="R226"/>
  <c r="U226" s="1"/>
  <c r="R228"/>
  <c r="U228" s="1"/>
  <c r="R230"/>
  <c r="U230" s="1"/>
  <c r="R232"/>
  <c r="U232"/>
  <c r="T218"/>
  <c r="T232" i="19"/>
  <c r="W232"/>
  <c r="T231"/>
  <c r="W231" s="1"/>
  <c r="T230"/>
  <c r="W230" s="1"/>
  <c r="T229"/>
  <c r="W229" s="1"/>
  <c r="T228"/>
  <c r="W228" s="1"/>
  <c r="T227"/>
  <c r="W227" s="1"/>
  <c r="T226"/>
  <c r="W226"/>
  <c r="T225"/>
  <c r="W225" s="1"/>
  <c r="T224"/>
  <c r="W224"/>
  <c r="T223"/>
  <c r="W223" s="1"/>
  <c r="T222"/>
  <c r="W222" s="1"/>
  <c r="T221"/>
  <c r="W221" s="1"/>
  <c r="T220"/>
  <c r="W220" s="1"/>
  <c r="T219"/>
  <c r="W219" s="1"/>
  <c r="R147"/>
  <c r="U147"/>
  <c r="R143"/>
  <c r="U143" s="1"/>
  <c r="R139"/>
  <c r="U139"/>
  <c r="R121"/>
  <c r="U121" s="1"/>
  <c r="R99"/>
  <c r="U99" s="1"/>
  <c r="U112" s="1"/>
  <c r="R85"/>
  <c r="U85" s="1"/>
  <c r="R81"/>
  <c r="U81" s="1"/>
  <c r="R77"/>
  <c r="U77" s="1"/>
  <c r="R63"/>
  <c r="U63"/>
  <c r="R59"/>
  <c r="U59" s="1"/>
  <c r="R55"/>
  <c r="U55"/>
  <c r="R41"/>
  <c r="U41" s="1"/>
  <c r="R37"/>
  <c r="U37" s="1"/>
  <c r="R401" i="20"/>
  <c r="U401" s="1"/>
  <c r="R399"/>
  <c r="U399" s="1"/>
  <c r="R397"/>
  <c r="U397" s="1"/>
  <c r="R395"/>
  <c r="U395"/>
  <c r="R393"/>
  <c r="U393" s="1"/>
  <c r="R391"/>
  <c r="U391"/>
  <c r="R389"/>
  <c r="U389" s="1"/>
  <c r="R354"/>
  <c r="U354" s="1"/>
  <c r="R352"/>
  <c r="U352" s="1"/>
  <c r="R350"/>
  <c r="U350" s="1"/>
  <c r="R348"/>
  <c r="R317"/>
  <c r="U317" s="1"/>
  <c r="R315"/>
  <c r="U315" s="1"/>
  <c r="R313"/>
  <c r="U313" s="1"/>
  <c r="R311"/>
  <c r="U311"/>
  <c r="R309"/>
  <c r="U309" s="1"/>
  <c r="R307"/>
  <c r="U307"/>
  <c r="R305"/>
  <c r="U305" s="1"/>
  <c r="R272"/>
  <c r="U272" s="1"/>
  <c r="R270"/>
  <c r="U270" s="1"/>
  <c r="R268"/>
  <c r="U268" s="1"/>
  <c r="R266"/>
  <c r="U266" s="1"/>
  <c r="R264"/>
  <c r="R250"/>
  <c r="U250" s="1"/>
  <c r="R244"/>
  <c r="U244" s="1"/>
  <c r="R240"/>
  <c r="U240"/>
  <c r="U116"/>
  <c r="R178"/>
  <c r="T134"/>
  <c r="T113"/>
  <c r="R114"/>
  <c r="R116"/>
  <c r="R118"/>
  <c r="U118"/>
  <c r="R120"/>
  <c r="U120" s="1"/>
  <c r="R122"/>
  <c r="U122"/>
  <c r="R124"/>
  <c r="U124" s="1"/>
  <c r="R126"/>
  <c r="U126" s="1"/>
  <c r="R128"/>
  <c r="U128" s="1"/>
  <c r="O112"/>
  <c r="R84"/>
  <c r="U84" s="1"/>
  <c r="R9"/>
  <c r="U9"/>
  <c r="R10"/>
  <c r="U10" s="1"/>
  <c r="R11"/>
  <c r="U11" s="1"/>
  <c r="R12"/>
  <c r="U12" s="1"/>
  <c r="R13"/>
  <c r="U13" s="1"/>
  <c r="R14"/>
  <c r="U14" s="1"/>
  <c r="R15"/>
  <c r="U15"/>
  <c r="R16"/>
  <c r="U16" s="1"/>
  <c r="R17"/>
  <c r="U17"/>
  <c r="R18"/>
  <c r="U18" s="1"/>
  <c r="R19"/>
  <c r="U19" s="1"/>
  <c r="R20"/>
  <c r="U20" s="1"/>
  <c r="R21"/>
  <c r="U21" s="1"/>
  <c r="R22"/>
  <c r="U22" s="1"/>
  <c r="R23"/>
  <c r="U23"/>
  <c r="T22"/>
  <c r="W22" s="1"/>
  <c r="T20"/>
  <c r="W20" s="1"/>
  <c r="T18"/>
  <c r="W18"/>
  <c r="T16"/>
  <c r="W16" s="1"/>
  <c r="T14"/>
  <c r="W14"/>
  <c r="T12"/>
  <c r="W12" s="1"/>
  <c r="T10"/>
  <c r="W10" s="1"/>
  <c r="Q28"/>
  <c r="T374" i="21"/>
  <c r="W374" s="1"/>
  <c r="U354"/>
  <c r="T352"/>
  <c r="W352" s="1"/>
  <c r="R354"/>
  <c r="T356"/>
  <c r="W356" s="1"/>
  <c r="R358"/>
  <c r="U358" s="1"/>
  <c r="T346"/>
  <c r="R348"/>
  <c r="U348" s="1"/>
  <c r="T350"/>
  <c r="W350" s="1"/>
  <c r="R352"/>
  <c r="U352" s="1"/>
  <c r="T354"/>
  <c r="W354" s="1"/>
  <c r="R356"/>
  <c r="U356" s="1"/>
  <c r="T358"/>
  <c r="O364"/>
  <c r="T324"/>
  <c r="W324" s="1"/>
  <c r="R323"/>
  <c r="R142"/>
  <c r="U142"/>
  <c r="Q427" i="22"/>
  <c r="T239" i="20"/>
  <c r="R210"/>
  <c r="U210"/>
  <c r="R191"/>
  <c r="U191" s="1"/>
  <c r="R187"/>
  <c r="U187"/>
  <c r="R183"/>
  <c r="U183" s="1"/>
  <c r="R146"/>
  <c r="U146" s="1"/>
  <c r="R142"/>
  <c r="U142" s="1"/>
  <c r="R138"/>
  <c r="U138" s="1"/>
  <c r="Q154"/>
  <c r="R135"/>
  <c r="U135" s="1"/>
  <c r="R137"/>
  <c r="U137" s="1"/>
  <c r="R139"/>
  <c r="U139" s="1"/>
  <c r="R141"/>
  <c r="U141"/>
  <c r="R143"/>
  <c r="U143" s="1"/>
  <c r="R145"/>
  <c r="U145"/>
  <c r="R147"/>
  <c r="U147" s="1"/>
  <c r="R149"/>
  <c r="U149"/>
  <c r="Q133"/>
  <c r="R105"/>
  <c r="U105"/>
  <c r="R101"/>
  <c r="U101" s="1"/>
  <c r="R97"/>
  <c r="U97" s="1"/>
  <c r="R93"/>
  <c r="R78"/>
  <c r="U78" s="1"/>
  <c r="R73"/>
  <c r="U73" s="1"/>
  <c r="O28"/>
  <c r="R408" i="21"/>
  <c r="R409"/>
  <c r="U409" s="1"/>
  <c r="R410"/>
  <c r="U410" s="1"/>
  <c r="R411"/>
  <c r="U411" s="1"/>
  <c r="R412"/>
  <c r="U412" s="1"/>
  <c r="R413"/>
  <c r="U413"/>
  <c r="R414"/>
  <c r="U414" s="1"/>
  <c r="R415"/>
  <c r="U415"/>
  <c r="R416"/>
  <c r="U416" s="1"/>
  <c r="R417"/>
  <c r="U417" s="1"/>
  <c r="R418"/>
  <c r="U418" s="1"/>
  <c r="R419"/>
  <c r="U419" s="1"/>
  <c r="R420"/>
  <c r="U420" s="1"/>
  <c r="R421"/>
  <c r="U421"/>
  <c r="R422"/>
  <c r="U422" s="1"/>
  <c r="T421"/>
  <c r="W421"/>
  <c r="T419"/>
  <c r="W419" s="1"/>
  <c r="T417"/>
  <c r="W417" s="1"/>
  <c r="T415"/>
  <c r="T413"/>
  <c r="W413"/>
  <c r="T411"/>
  <c r="W411" s="1"/>
  <c r="T409"/>
  <c r="W409"/>
  <c r="Q427"/>
  <c r="T386"/>
  <c r="W386"/>
  <c r="T380"/>
  <c r="W380" s="1"/>
  <c r="T378"/>
  <c r="R372"/>
  <c r="U372" s="1"/>
  <c r="Q385"/>
  <c r="R371"/>
  <c r="U371" s="1"/>
  <c r="T373"/>
  <c r="W373"/>
  <c r="R375"/>
  <c r="U375" s="1"/>
  <c r="T377"/>
  <c r="W377" s="1"/>
  <c r="T367"/>
  <c r="W367"/>
  <c r="R369"/>
  <c r="U369" s="1"/>
  <c r="T371"/>
  <c r="R373"/>
  <c r="U373" s="1"/>
  <c r="T375"/>
  <c r="R377"/>
  <c r="U377"/>
  <c r="R378"/>
  <c r="U378" s="1"/>
  <c r="R379"/>
  <c r="U379"/>
  <c r="R380"/>
  <c r="U380" s="1"/>
  <c r="O385"/>
  <c r="R355"/>
  <c r="U355" s="1"/>
  <c r="T345"/>
  <c r="W345" s="1"/>
  <c r="R344"/>
  <c r="R338"/>
  <c r="U338" s="1"/>
  <c r="T328"/>
  <c r="W328" s="1"/>
  <c r="O322"/>
  <c r="R247" i="20"/>
  <c r="U247" s="1"/>
  <c r="R245"/>
  <c r="U245" s="1"/>
  <c r="R243"/>
  <c r="U243" s="1"/>
  <c r="R212"/>
  <c r="U212" s="1"/>
  <c r="R209"/>
  <c r="U209" s="1"/>
  <c r="T197"/>
  <c r="R198"/>
  <c r="U198" s="1"/>
  <c r="R200"/>
  <c r="U200" s="1"/>
  <c r="R202"/>
  <c r="U202" s="1"/>
  <c r="R204"/>
  <c r="U204" s="1"/>
  <c r="R206"/>
  <c r="U206" s="1"/>
  <c r="R208"/>
  <c r="U208"/>
  <c r="R182"/>
  <c r="U182" s="1"/>
  <c r="R184"/>
  <c r="U184"/>
  <c r="R186"/>
  <c r="U186" s="1"/>
  <c r="R188"/>
  <c r="U188" s="1"/>
  <c r="R190"/>
  <c r="U190" s="1"/>
  <c r="O196"/>
  <c r="R168"/>
  <c r="U168" s="1"/>
  <c r="R164"/>
  <c r="U164" s="1"/>
  <c r="R160"/>
  <c r="U160" s="1"/>
  <c r="R127"/>
  <c r="U127" s="1"/>
  <c r="R123"/>
  <c r="U123"/>
  <c r="R119"/>
  <c r="U119" s="1"/>
  <c r="R115"/>
  <c r="U115"/>
  <c r="O133"/>
  <c r="R94"/>
  <c r="R86"/>
  <c r="U86"/>
  <c r="R82"/>
  <c r="U82" s="1"/>
  <c r="R76"/>
  <c r="U76" s="1"/>
  <c r="R52"/>
  <c r="U52" s="1"/>
  <c r="R54"/>
  <c r="U54" s="1"/>
  <c r="R56"/>
  <c r="U56" s="1"/>
  <c r="R58"/>
  <c r="U58"/>
  <c r="R60"/>
  <c r="U60" s="1"/>
  <c r="R62"/>
  <c r="U62"/>
  <c r="R64"/>
  <c r="U64" s="1"/>
  <c r="T50"/>
  <c r="T23"/>
  <c r="T21"/>
  <c r="W21" s="1"/>
  <c r="T19"/>
  <c r="W19" s="1"/>
  <c r="T17"/>
  <c r="W17" s="1"/>
  <c r="T15"/>
  <c r="T13"/>
  <c r="W13" s="1"/>
  <c r="T11"/>
  <c r="W11" s="1"/>
  <c r="T9"/>
  <c r="W9" s="1"/>
  <c r="R8"/>
  <c r="W415" i="21"/>
  <c r="O427"/>
  <c r="R387"/>
  <c r="R388"/>
  <c r="U388" s="1"/>
  <c r="R389"/>
  <c r="U389"/>
  <c r="R390"/>
  <c r="U390" s="1"/>
  <c r="R391"/>
  <c r="U391"/>
  <c r="R392"/>
  <c r="U392" s="1"/>
  <c r="R393"/>
  <c r="U393"/>
  <c r="R394"/>
  <c r="U394" s="1"/>
  <c r="R395"/>
  <c r="U395"/>
  <c r="R396"/>
  <c r="U396" s="1"/>
  <c r="R397"/>
  <c r="U397"/>
  <c r="R398"/>
  <c r="U398" s="1"/>
  <c r="R399"/>
  <c r="U399"/>
  <c r="R400"/>
  <c r="U400" s="1"/>
  <c r="R401"/>
  <c r="U401"/>
  <c r="T400"/>
  <c r="W400" s="1"/>
  <c r="T398"/>
  <c r="W398" s="1"/>
  <c r="T396"/>
  <c r="T394"/>
  <c r="W394" s="1"/>
  <c r="T392"/>
  <c r="W392" s="1"/>
  <c r="T390"/>
  <c r="W390" s="1"/>
  <c r="T388"/>
  <c r="W388" s="1"/>
  <c r="Q406"/>
  <c r="W378"/>
  <c r="R376"/>
  <c r="U376" s="1"/>
  <c r="T366"/>
  <c r="W366" s="1"/>
  <c r="R365"/>
  <c r="U365" s="1"/>
  <c r="R359"/>
  <c r="U359" s="1"/>
  <c r="T349"/>
  <c r="W349" s="1"/>
  <c r="T332"/>
  <c r="W332" s="1"/>
  <c r="R312"/>
  <c r="U312" s="1"/>
  <c r="T316"/>
  <c r="W316" s="1"/>
  <c r="R309"/>
  <c r="U309" s="1"/>
  <c r="R281"/>
  <c r="T282"/>
  <c r="W282" s="1"/>
  <c r="T283"/>
  <c r="W283" s="1"/>
  <c r="T284"/>
  <c r="T285"/>
  <c r="W285" s="1"/>
  <c r="T286"/>
  <c r="W286" s="1"/>
  <c r="T287"/>
  <c r="W287" s="1"/>
  <c r="T288"/>
  <c r="T289"/>
  <c r="W289" s="1"/>
  <c r="T290"/>
  <c r="W290" s="1"/>
  <c r="T291"/>
  <c r="W291" s="1"/>
  <c r="T292"/>
  <c r="W292" s="1"/>
  <c r="T293"/>
  <c r="T294"/>
  <c r="T295"/>
  <c r="W295" s="1"/>
  <c r="R295"/>
  <c r="U295" s="1"/>
  <c r="R296"/>
  <c r="U296" s="1"/>
  <c r="T281"/>
  <c r="W281" s="1"/>
  <c r="T296"/>
  <c r="W296"/>
  <c r="R282"/>
  <c r="U282" s="1"/>
  <c r="R286"/>
  <c r="U286"/>
  <c r="R290"/>
  <c r="U290" s="1"/>
  <c r="R294"/>
  <c r="U294"/>
  <c r="R283"/>
  <c r="U283" s="1"/>
  <c r="R287"/>
  <c r="U287"/>
  <c r="R291"/>
  <c r="U291" s="1"/>
  <c r="R284"/>
  <c r="U284"/>
  <c r="R288"/>
  <c r="U288" s="1"/>
  <c r="R292"/>
  <c r="U292"/>
  <c r="W229"/>
  <c r="R185" i="20"/>
  <c r="U185" s="1"/>
  <c r="R181"/>
  <c r="U181" s="1"/>
  <c r="R157"/>
  <c r="R159"/>
  <c r="U159" s="1"/>
  <c r="R161"/>
  <c r="U161" s="1"/>
  <c r="R163"/>
  <c r="U163" s="1"/>
  <c r="R165"/>
  <c r="U165" s="1"/>
  <c r="R167"/>
  <c r="U167" s="1"/>
  <c r="R169"/>
  <c r="U169" s="1"/>
  <c r="T155"/>
  <c r="R144"/>
  <c r="U144"/>
  <c r="R140"/>
  <c r="U140" s="1"/>
  <c r="R99"/>
  <c r="U99"/>
  <c r="R51"/>
  <c r="U51" s="1"/>
  <c r="Q49"/>
  <c r="W23"/>
  <c r="W15"/>
  <c r="T8"/>
  <c r="W8" s="1"/>
  <c r="W396" i="21"/>
  <c r="T353"/>
  <c r="W353" s="1"/>
  <c r="R347"/>
  <c r="U347" s="1"/>
  <c r="Q343"/>
  <c r="R333"/>
  <c r="U333" s="1"/>
  <c r="T335"/>
  <c r="W335" s="1"/>
  <c r="R337"/>
  <c r="U337" s="1"/>
  <c r="T325"/>
  <c r="W325" s="1"/>
  <c r="R327"/>
  <c r="U327" s="1"/>
  <c r="T329"/>
  <c r="W329" s="1"/>
  <c r="R331"/>
  <c r="U331" s="1"/>
  <c r="T333"/>
  <c r="W333"/>
  <c r="R335"/>
  <c r="U335" s="1"/>
  <c r="T337"/>
  <c r="W337"/>
  <c r="O343"/>
  <c r="Q133"/>
  <c r="T71" i="20"/>
  <c r="T365" i="21"/>
  <c r="T344"/>
  <c r="T323"/>
  <c r="R308"/>
  <c r="U308" s="1"/>
  <c r="W294"/>
  <c r="Q301"/>
  <c r="U279"/>
  <c r="O280"/>
  <c r="T274"/>
  <c r="W274"/>
  <c r="T272"/>
  <c r="W272" s="1"/>
  <c r="T270"/>
  <c r="W270" s="1"/>
  <c r="T268"/>
  <c r="W268" s="1"/>
  <c r="T266"/>
  <c r="W266" s="1"/>
  <c r="T264"/>
  <c r="W264" s="1"/>
  <c r="T262"/>
  <c r="W262"/>
  <c r="Q280"/>
  <c r="T231"/>
  <c r="W231" s="1"/>
  <c r="O217"/>
  <c r="T183"/>
  <c r="W183" s="1"/>
  <c r="T191"/>
  <c r="W191" s="1"/>
  <c r="T185"/>
  <c r="T187"/>
  <c r="W187"/>
  <c r="R178"/>
  <c r="U178" s="1"/>
  <c r="R138"/>
  <c r="U138"/>
  <c r="R51"/>
  <c r="U51" s="1"/>
  <c r="R53"/>
  <c r="U53" s="1"/>
  <c r="R55"/>
  <c r="U55" s="1"/>
  <c r="R57"/>
  <c r="U57" s="1"/>
  <c r="R59"/>
  <c r="U59" s="1"/>
  <c r="R61"/>
  <c r="U61"/>
  <c r="R63"/>
  <c r="U63" s="1"/>
  <c r="R65"/>
  <c r="U65"/>
  <c r="R52"/>
  <c r="U52" s="1"/>
  <c r="R54"/>
  <c r="U54" s="1"/>
  <c r="R56"/>
  <c r="U56" s="1"/>
  <c r="R58"/>
  <c r="U58" s="1"/>
  <c r="R60"/>
  <c r="U60" s="1"/>
  <c r="R62"/>
  <c r="U62"/>
  <c r="R64"/>
  <c r="U64" s="1"/>
  <c r="R50"/>
  <c r="O28"/>
  <c r="T176" i="20"/>
  <c r="T92"/>
  <c r="R85"/>
  <c r="U85"/>
  <c r="R83"/>
  <c r="U83" s="1"/>
  <c r="R81"/>
  <c r="U81" s="1"/>
  <c r="R79"/>
  <c r="U79" s="1"/>
  <c r="R77"/>
  <c r="U77" s="1"/>
  <c r="R75"/>
  <c r="R44"/>
  <c r="U44" s="1"/>
  <c r="R42"/>
  <c r="U42" s="1"/>
  <c r="R40"/>
  <c r="T376" i="21"/>
  <c r="W376"/>
  <c r="W375"/>
  <c r="R374"/>
  <c r="U374" s="1"/>
  <c r="T372"/>
  <c r="W371"/>
  <c r="R370"/>
  <c r="U370" s="1"/>
  <c r="T368"/>
  <c r="W368" s="1"/>
  <c r="R366"/>
  <c r="U366" s="1"/>
  <c r="T359"/>
  <c r="W359" s="1"/>
  <c r="W358"/>
  <c r="R357"/>
  <c r="U357"/>
  <c r="T355"/>
  <c r="W355" s="1"/>
  <c r="R353"/>
  <c r="U353"/>
  <c r="T351"/>
  <c r="W351" s="1"/>
  <c r="R349"/>
  <c r="U349" s="1"/>
  <c r="T347"/>
  <c r="W347" s="1"/>
  <c r="W346"/>
  <c r="R345"/>
  <c r="U345" s="1"/>
  <c r="T338"/>
  <c r="W338" s="1"/>
  <c r="R336"/>
  <c r="U336" s="1"/>
  <c r="T334"/>
  <c r="R332"/>
  <c r="U332"/>
  <c r="T330"/>
  <c r="W330" s="1"/>
  <c r="R328"/>
  <c r="U328" s="1"/>
  <c r="T326"/>
  <c r="W326" s="1"/>
  <c r="R324"/>
  <c r="U324" s="1"/>
  <c r="T317"/>
  <c r="W317" s="1"/>
  <c r="R315"/>
  <c r="U315" s="1"/>
  <c r="R311"/>
  <c r="U311" s="1"/>
  <c r="W293"/>
  <c r="R261"/>
  <c r="W258"/>
  <c r="Q259"/>
  <c r="R221"/>
  <c r="U221" s="1"/>
  <c r="W207"/>
  <c r="Q217"/>
  <c r="R128"/>
  <c r="U128" s="1"/>
  <c r="R124"/>
  <c r="U124" s="1"/>
  <c r="R180" i="20"/>
  <c r="U180" s="1"/>
  <c r="R106"/>
  <c r="U106" s="1"/>
  <c r="R104"/>
  <c r="U104"/>
  <c r="R102"/>
  <c r="U102" s="1"/>
  <c r="R100"/>
  <c r="U100" s="1"/>
  <c r="R98"/>
  <c r="U98" s="1"/>
  <c r="R96"/>
  <c r="U96" s="1"/>
  <c r="R65"/>
  <c r="U65" s="1"/>
  <c r="R63"/>
  <c r="U63"/>
  <c r="R61"/>
  <c r="U61" s="1"/>
  <c r="R59"/>
  <c r="U59" s="1"/>
  <c r="R57"/>
  <c r="U57" s="1"/>
  <c r="R55"/>
  <c r="U55" s="1"/>
  <c r="R53"/>
  <c r="U53" s="1"/>
  <c r="W372" i="21"/>
  <c r="T369"/>
  <c r="W369" s="1"/>
  <c r="R367"/>
  <c r="U367" s="1"/>
  <c r="R350"/>
  <c r="U350"/>
  <c r="T348"/>
  <c r="W348" s="1"/>
  <c r="R346"/>
  <c r="U346" s="1"/>
  <c r="W334"/>
  <c r="T331"/>
  <c r="W331" s="1"/>
  <c r="R329"/>
  <c r="U329" s="1"/>
  <c r="T327"/>
  <c r="W327" s="1"/>
  <c r="R325"/>
  <c r="U325"/>
  <c r="R316"/>
  <c r="U316" s="1"/>
  <c r="R314"/>
  <c r="U314"/>
  <c r="W312"/>
  <c r="R303"/>
  <c r="U303" s="1"/>
  <c r="R304"/>
  <c r="U304" s="1"/>
  <c r="R305"/>
  <c r="U305" s="1"/>
  <c r="R306"/>
  <c r="U306" s="1"/>
  <c r="T306"/>
  <c r="W306" s="1"/>
  <c r="T307"/>
  <c r="W307" s="1"/>
  <c r="T308"/>
  <c r="W308" s="1"/>
  <c r="T309"/>
  <c r="W309" s="1"/>
  <c r="T310"/>
  <c r="W310"/>
  <c r="T311"/>
  <c r="W311" s="1"/>
  <c r="T312"/>
  <c r="T313"/>
  <c r="W313" s="1"/>
  <c r="T314"/>
  <c r="W314" s="1"/>
  <c r="T315"/>
  <c r="W315" s="1"/>
  <c r="R302"/>
  <c r="W288"/>
  <c r="W284"/>
  <c r="T275"/>
  <c r="W275" s="1"/>
  <c r="T273"/>
  <c r="W273"/>
  <c r="T271"/>
  <c r="W271" s="1"/>
  <c r="T269"/>
  <c r="W269" s="1"/>
  <c r="T267"/>
  <c r="W267" s="1"/>
  <c r="T265"/>
  <c r="W265" s="1"/>
  <c r="T263"/>
  <c r="W263" s="1"/>
  <c r="T261"/>
  <c r="W261"/>
  <c r="R225"/>
  <c r="U225" s="1"/>
  <c r="R226"/>
  <c r="U226"/>
  <c r="R227"/>
  <c r="U227" s="1"/>
  <c r="R228"/>
  <c r="U228" s="1"/>
  <c r="R229"/>
  <c r="U229" s="1"/>
  <c r="R230"/>
  <c r="U230" s="1"/>
  <c r="R231"/>
  <c r="U231" s="1"/>
  <c r="R232"/>
  <c r="U232" s="1"/>
  <c r="R233"/>
  <c r="U233"/>
  <c r="T232"/>
  <c r="W232" s="1"/>
  <c r="R220"/>
  <c r="R200"/>
  <c r="U200"/>
  <c r="R197"/>
  <c r="T198"/>
  <c r="T200"/>
  <c r="W200"/>
  <c r="R201"/>
  <c r="U201" s="1"/>
  <c r="T203"/>
  <c r="W203"/>
  <c r="R205"/>
  <c r="U205" s="1"/>
  <c r="T207"/>
  <c r="R209"/>
  <c r="U209"/>
  <c r="T211"/>
  <c r="W211" s="1"/>
  <c r="T202"/>
  <c r="W202" s="1"/>
  <c r="R204"/>
  <c r="U204" s="1"/>
  <c r="T206"/>
  <c r="W206" s="1"/>
  <c r="R208"/>
  <c r="U208" s="1"/>
  <c r="T210"/>
  <c r="R212"/>
  <c r="U212" s="1"/>
  <c r="T199"/>
  <c r="W199" s="1"/>
  <c r="T201"/>
  <c r="W201" s="1"/>
  <c r="R203"/>
  <c r="U203"/>
  <c r="T205"/>
  <c r="W205" s="1"/>
  <c r="R207"/>
  <c r="U207" s="1"/>
  <c r="T209"/>
  <c r="R211"/>
  <c r="U211" s="1"/>
  <c r="T204"/>
  <c r="W204" s="1"/>
  <c r="R164"/>
  <c r="U164" s="1"/>
  <c r="R120"/>
  <c r="U120" s="1"/>
  <c r="O70"/>
  <c r="O406" i="22"/>
  <c r="O385"/>
  <c r="T302" i="21"/>
  <c r="R275"/>
  <c r="U275" s="1"/>
  <c r="R274"/>
  <c r="U274"/>
  <c r="R273"/>
  <c r="U273" s="1"/>
  <c r="R272"/>
  <c r="U272" s="1"/>
  <c r="R271"/>
  <c r="U271" s="1"/>
  <c r="R270"/>
  <c r="U270" s="1"/>
  <c r="R269"/>
  <c r="U269" s="1"/>
  <c r="R268"/>
  <c r="U268" s="1"/>
  <c r="R267"/>
  <c r="U267" s="1"/>
  <c r="R266"/>
  <c r="U266" s="1"/>
  <c r="R265"/>
  <c r="U265" s="1"/>
  <c r="R264"/>
  <c r="U264" s="1"/>
  <c r="R263"/>
  <c r="U263" s="1"/>
  <c r="R262"/>
  <c r="U262"/>
  <c r="T254"/>
  <c r="W254" s="1"/>
  <c r="T253"/>
  <c r="W253" s="1"/>
  <c r="T252"/>
  <c r="W252" s="1"/>
  <c r="T251"/>
  <c r="W251" s="1"/>
  <c r="T250"/>
  <c r="W250" s="1"/>
  <c r="T249"/>
  <c r="W249"/>
  <c r="T248"/>
  <c r="W248" s="1"/>
  <c r="T247"/>
  <c r="W247"/>
  <c r="T246"/>
  <c r="W246" s="1"/>
  <c r="T245"/>
  <c r="W245" s="1"/>
  <c r="T244"/>
  <c r="W244" s="1"/>
  <c r="T243"/>
  <c r="W243"/>
  <c r="T242"/>
  <c r="W242" s="1"/>
  <c r="T241"/>
  <c r="W241"/>
  <c r="T240"/>
  <c r="W240" s="1"/>
  <c r="R179"/>
  <c r="U179" s="1"/>
  <c r="O133"/>
  <c r="R39"/>
  <c r="U39" s="1"/>
  <c r="R10"/>
  <c r="U10" s="1"/>
  <c r="R12"/>
  <c r="U12" s="1"/>
  <c r="R14"/>
  <c r="U14" s="1"/>
  <c r="R16"/>
  <c r="U16" s="1"/>
  <c r="R18"/>
  <c r="U18"/>
  <c r="R20"/>
  <c r="U20" s="1"/>
  <c r="R22"/>
  <c r="U22"/>
  <c r="R13"/>
  <c r="U13" s="1"/>
  <c r="R15"/>
  <c r="U15" s="1"/>
  <c r="R17"/>
  <c r="U17" s="1"/>
  <c r="R19"/>
  <c r="U19" s="1"/>
  <c r="R21"/>
  <c r="U21" s="1"/>
  <c r="R23"/>
  <c r="U23"/>
  <c r="R379" i="22"/>
  <c r="U379" s="1"/>
  <c r="Q322"/>
  <c r="R253"/>
  <c r="U253" s="1"/>
  <c r="T254"/>
  <c r="W254" s="1"/>
  <c r="Q217"/>
  <c r="T305" i="21"/>
  <c r="T304"/>
  <c r="W304" s="1"/>
  <c r="T303"/>
  <c r="W303" s="1"/>
  <c r="R248"/>
  <c r="U248" s="1"/>
  <c r="R247"/>
  <c r="U247" s="1"/>
  <c r="R246"/>
  <c r="U246"/>
  <c r="R245"/>
  <c r="U245" s="1"/>
  <c r="R244"/>
  <c r="U244"/>
  <c r="R243"/>
  <c r="U243" s="1"/>
  <c r="R242"/>
  <c r="U242" s="1"/>
  <c r="R241"/>
  <c r="U241" s="1"/>
  <c r="T233"/>
  <c r="W233" s="1"/>
  <c r="T230"/>
  <c r="W230" s="1"/>
  <c r="T229"/>
  <c r="T228"/>
  <c r="W228" s="1"/>
  <c r="T227"/>
  <c r="W227" s="1"/>
  <c r="T226"/>
  <c r="W226"/>
  <c r="T225"/>
  <c r="W225" s="1"/>
  <c r="R224"/>
  <c r="U224" s="1"/>
  <c r="R222"/>
  <c r="U222" s="1"/>
  <c r="U220"/>
  <c r="R218"/>
  <c r="T219"/>
  <c r="T220"/>
  <c r="W220"/>
  <c r="T221"/>
  <c r="W221" s="1"/>
  <c r="T222"/>
  <c r="W222"/>
  <c r="T223"/>
  <c r="W223" s="1"/>
  <c r="T224"/>
  <c r="W224" s="1"/>
  <c r="W209"/>
  <c r="R198"/>
  <c r="U198" s="1"/>
  <c r="R169"/>
  <c r="U169" s="1"/>
  <c r="R159"/>
  <c r="U159" s="1"/>
  <c r="R163"/>
  <c r="U163"/>
  <c r="R167"/>
  <c r="U167" s="1"/>
  <c r="R156"/>
  <c r="R135"/>
  <c r="U135" s="1"/>
  <c r="R139"/>
  <c r="U139" s="1"/>
  <c r="R143"/>
  <c r="U143" s="1"/>
  <c r="R147"/>
  <c r="U147"/>
  <c r="R136"/>
  <c r="U136" s="1"/>
  <c r="R140"/>
  <c r="U140"/>
  <c r="R144"/>
  <c r="U144" s="1"/>
  <c r="R148"/>
  <c r="U148" s="1"/>
  <c r="R137"/>
  <c r="U137" s="1"/>
  <c r="R141"/>
  <c r="U141" s="1"/>
  <c r="R145"/>
  <c r="U145" s="1"/>
  <c r="R149"/>
  <c r="U149"/>
  <c r="R119"/>
  <c r="U119" s="1"/>
  <c r="R123"/>
  <c r="U123"/>
  <c r="R127"/>
  <c r="U127" s="1"/>
  <c r="R116"/>
  <c r="U116" s="1"/>
  <c r="R29"/>
  <c r="R30"/>
  <c r="R32"/>
  <c r="U32" s="1"/>
  <c r="R34"/>
  <c r="U34" s="1"/>
  <c r="R36"/>
  <c r="U36" s="1"/>
  <c r="R38"/>
  <c r="U38" s="1"/>
  <c r="R40"/>
  <c r="U40"/>
  <c r="R42"/>
  <c r="U42" s="1"/>
  <c r="R44"/>
  <c r="U44"/>
  <c r="R8"/>
  <c r="O343" i="22"/>
  <c r="W210" i="21"/>
  <c r="R199"/>
  <c r="U199"/>
  <c r="W185"/>
  <c r="Q175"/>
  <c r="R157"/>
  <c r="U157" s="1"/>
  <c r="Q154"/>
  <c r="R117"/>
  <c r="U117" s="1"/>
  <c r="R114"/>
  <c r="Q49"/>
  <c r="R387" i="22"/>
  <c r="U387" s="1"/>
  <c r="R389"/>
  <c r="U389" s="1"/>
  <c r="R391"/>
  <c r="U391"/>
  <c r="R393"/>
  <c r="U393" s="1"/>
  <c r="R395"/>
  <c r="U395" s="1"/>
  <c r="R397"/>
  <c r="U397" s="1"/>
  <c r="R399"/>
  <c r="U399" s="1"/>
  <c r="R401"/>
  <c r="U401" s="1"/>
  <c r="R388"/>
  <c r="U388" s="1"/>
  <c r="R390"/>
  <c r="U390" s="1"/>
  <c r="R392"/>
  <c r="U392" s="1"/>
  <c r="R394"/>
  <c r="U394" s="1"/>
  <c r="R396"/>
  <c r="U396" s="1"/>
  <c r="R398"/>
  <c r="U398" s="1"/>
  <c r="R400"/>
  <c r="U400"/>
  <c r="R386"/>
  <c r="Q385"/>
  <c r="R369"/>
  <c r="U369"/>
  <c r="R378"/>
  <c r="U378" s="1"/>
  <c r="R380"/>
  <c r="U380" s="1"/>
  <c r="R365"/>
  <c r="R344"/>
  <c r="R345"/>
  <c r="U345" s="1"/>
  <c r="R347"/>
  <c r="U347" s="1"/>
  <c r="R349"/>
  <c r="U349"/>
  <c r="R351"/>
  <c r="U351" s="1"/>
  <c r="R353"/>
  <c r="U353"/>
  <c r="R355"/>
  <c r="U355" s="1"/>
  <c r="R357"/>
  <c r="U357" s="1"/>
  <c r="R359"/>
  <c r="U359" s="1"/>
  <c r="R346"/>
  <c r="U346" s="1"/>
  <c r="R350"/>
  <c r="U350" s="1"/>
  <c r="R354"/>
  <c r="U354"/>
  <c r="R358"/>
  <c r="U358" s="1"/>
  <c r="R333"/>
  <c r="U333" s="1"/>
  <c r="R335"/>
  <c r="U335" s="1"/>
  <c r="R337"/>
  <c r="U337" s="1"/>
  <c r="R326"/>
  <c r="U326" s="1"/>
  <c r="R330"/>
  <c r="U330" s="1"/>
  <c r="R334"/>
  <c r="U334" s="1"/>
  <c r="R338"/>
  <c r="U338" s="1"/>
  <c r="R324"/>
  <c r="U324" s="1"/>
  <c r="R328"/>
  <c r="U328" s="1"/>
  <c r="R332"/>
  <c r="U332" s="1"/>
  <c r="R336"/>
  <c r="U336"/>
  <c r="R177" i="21"/>
  <c r="R115"/>
  <c r="U115"/>
  <c r="R71"/>
  <c r="R11"/>
  <c r="U11" s="1"/>
  <c r="R9"/>
  <c r="U9" s="1"/>
  <c r="R407" i="22"/>
  <c r="R366"/>
  <c r="U366"/>
  <c r="R368"/>
  <c r="U368"/>
  <c r="R370"/>
  <c r="U370"/>
  <c r="Q364"/>
  <c r="R303"/>
  <c r="R304"/>
  <c r="U304"/>
  <c r="R305"/>
  <c r="U305"/>
  <c r="R306"/>
  <c r="U306"/>
  <c r="R307"/>
  <c r="U307"/>
  <c r="R308"/>
  <c r="U308"/>
  <c r="R309"/>
  <c r="U309"/>
  <c r="R310"/>
  <c r="U310"/>
  <c r="R311"/>
  <c r="U311"/>
  <c r="R312"/>
  <c r="U312"/>
  <c r="R316"/>
  <c r="U316"/>
  <c r="T314"/>
  <c r="T302"/>
  <c r="T296"/>
  <c r="W296" s="1"/>
  <c r="T294"/>
  <c r="W294"/>
  <c r="T292"/>
  <c r="W292" s="1"/>
  <c r="T290"/>
  <c r="W290"/>
  <c r="T288"/>
  <c r="W288" s="1"/>
  <c r="T286"/>
  <c r="W286"/>
  <c r="T284"/>
  <c r="W284"/>
  <c r="T282"/>
  <c r="W282"/>
  <c r="T275"/>
  <c r="W275"/>
  <c r="T273"/>
  <c r="W273"/>
  <c r="T271"/>
  <c r="W271"/>
  <c r="T269"/>
  <c r="W269"/>
  <c r="T267"/>
  <c r="W267"/>
  <c r="T265"/>
  <c r="W265"/>
  <c r="T263"/>
  <c r="W263"/>
  <c r="T261"/>
  <c r="W261"/>
  <c r="R252"/>
  <c r="U252"/>
  <c r="R254"/>
  <c r="U254"/>
  <c r="R205"/>
  <c r="U205" s="1"/>
  <c r="T190" i="21"/>
  <c r="W190" s="1"/>
  <c r="T188"/>
  <c r="W188" s="1"/>
  <c r="T186"/>
  <c r="W186" s="1"/>
  <c r="T184"/>
  <c r="W184" s="1"/>
  <c r="T182"/>
  <c r="W182" s="1"/>
  <c r="T180"/>
  <c r="W180" s="1"/>
  <c r="R170"/>
  <c r="U170" s="1"/>
  <c r="R166"/>
  <c r="U166" s="1"/>
  <c r="R162"/>
  <c r="U162" s="1"/>
  <c r="R158"/>
  <c r="U158" s="1"/>
  <c r="R126"/>
  <c r="U126" s="1"/>
  <c r="R122"/>
  <c r="U122"/>
  <c r="R118"/>
  <c r="U118" s="1"/>
  <c r="R85"/>
  <c r="U85" s="1"/>
  <c r="R81"/>
  <c r="U81" s="1"/>
  <c r="R79"/>
  <c r="U79" s="1"/>
  <c r="R77"/>
  <c r="U77" s="1"/>
  <c r="R75"/>
  <c r="U75"/>
  <c r="R419" i="22"/>
  <c r="U419" s="1"/>
  <c r="R417"/>
  <c r="U417"/>
  <c r="R415"/>
  <c r="U415" s="1"/>
  <c r="R413"/>
  <c r="U413" s="1"/>
  <c r="R411"/>
  <c r="U411" s="1"/>
  <c r="R376"/>
  <c r="U376" s="1"/>
  <c r="R374"/>
  <c r="U374" s="1"/>
  <c r="R372"/>
  <c r="U372" s="1"/>
  <c r="R367"/>
  <c r="U367" s="1"/>
  <c r="O364"/>
  <c r="R325"/>
  <c r="R343" s="1"/>
  <c r="R317"/>
  <c r="U317" s="1"/>
  <c r="T315"/>
  <c r="W314"/>
  <c r="R313"/>
  <c r="U313" s="1"/>
  <c r="T312"/>
  <c r="W312" s="1"/>
  <c r="T310"/>
  <c r="W310"/>
  <c r="T308"/>
  <c r="W308" s="1"/>
  <c r="T306"/>
  <c r="W306"/>
  <c r="T304"/>
  <c r="W302"/>
  <c r="R267"/>
  <c r="U267" s="1"/>
  <c r="R264"/>
  <c r="U264" s="1"/>
  <c r="R263"/>
  <c r="U263" s="1"/>
  <c r="R262"/>
  <c r="R161"/>
  <c r="U161" s="1"/>
  <c r="R165"/>
  <c r="U165" s="1"/>
  <c r="T166"/>
  <c r="W166" s="1"/>
  <c r="T167"/>
  <c r="W167"/>
  <c r="T168"/>
  <c r="W168" s="1"/>
  <c r="T169"/>
  <c r="W169" s="1"/>
  <c r="T170"/>
  <c r="W170"/>
  <c r="R166"/>
  <c r="U166" s="1"/>
  <c r="R170"/>
  <c r="U170" s="1"/>
  <c r="R155"/>
  <c r="U155" s="1"/>
  <c r="R167"/>
  <c r="U167" s="1"/>
  <c r="R158"/>
  <c r="U158" s="1"/>
  <c r="R168"/>
  <c r="U168" s="1"/>
  <c r="R165" i="21"/>
  <c r="U165" s="1"/>
  <c r="R161"/>
  <c r="U161"/>
  <c r="R125"/>
  <c r="U125" s="1"/>
  <c r="R121"/>
  <c r="U121" s="1"/>
  <c r="W315" i="22"/>
  <c r="W304"/>
  <c r="U300"/>
  <c r="O301"/>
  <c r="T281"/>
  <c r="R283"/>
  <c r="R284"/>
  <c r="U284" s="1"/>
  <c r="R285"/>
  <c r="U285"/>
  <c r="R286"/>
  <c r="U286" s="1"/>
  <c r="R287"/>
  <c r="U287" s="1"/>
  <c r="R288"/>
  <c r="U288" s="1"/>
  <c r="R289"/>
  <c r="U289"/>
  <c r="R290"/>
  <c r="U290" s="1"/>
  <c r="R291"/>
  <c r="U291"/>
  <c r="R292"/>
  <c r="U292" s="1"/>
  <c r="R293"/>
  <c r="U293"/>
  <c r="R294"/>
  <c r="U294" s="1"/>
  <c r="R295"/>
  <c r="U295" s="1"/>
  <c r="R296"/>
  <c r="U296" s="1"/>
  <c r="T295"/>
  <c r="W295" s="1"/>
  <c r="T293"/>
  <c r="W293" s="1"/>
  <c r="T291"/>
  <c r="W291" s="1"/>
  <c r="T289"/>
  <c r="W289"/>
  <c r="T287"/>
  <c r="W287" s="1"/>
  <c r="T285"/>
  <c r="W285"/>
  <c r="T283"/>
  <c r="Q301"/>
  <c r="U279"/>
  <c r="O280"/>
  <c r="T260"/>
  <c r="W260" s="1"/>
  <c r="R268"/>
  <c r="U268"/>
  <c r="R269"/>
  <c r="U269" s="1"/>
  <c r="R270"/>
  <c r="U270" s="1"/>
  <c r="R271"/>
  <c r="U271" s="1"/>
  <c r="R272"/>
  <c r="U272" s="1"/>
  <c r="R273"/>
  <c r="U273" s="1"/>
  <c r="R274"/>
  <c r="U274"/>
  <c r="R275"/>
  <c r="U275" s="1"/>
  <c r="T274"/>
  <c r="W274"/>
  <c r="T272"/>
  <c r="W272" s="1"/>
  <c r="T270"/>
  <c r="W270" s="1"/>
  <c r="T268"/>
  <c r="W268" s="1"/>
  <c r="T266"/>
  <c r="W266"/>
  <c r="T264"/>
  <c r="W264" s="1"/>
  <c r="T262"/>
  <c r="W262"/>
  <c r="Q280"/>
  <c r="O259"/>
  <c r="R197"/>
  <c r="T198"/>
  <c r="W198" s="1"/>
  <c r="T199"/>
  <c r="W199" s="1"/>
  <c r="T200"/>
  <c r="W200" s="1"/>
  <c r="T201"/>
  <c r="W201" s="1"/>
  <c r="T202"/>
  <c r="W202" s="1"/>
  <c r="T203"/>
  <c r="W203" s="1"/>
  <c r="T204"/>
  <c r="W204"/>
  <c r="T205"/>
  <c r="W205" s="1"/>
  <c r="T206"/>
  <c r="W206" s="1"/>
  <c r="T207"/>
  <c r="W207" s="1"/>
  <c r="T208"/>
  <c r="W208" s="1"/>
  <c r="T209"/>
  <c r="W209" s="1"/>
  <c r="T210"/>
  <c r="W210" s="1"/>
  <c r="T211"/>
  <c r="W211" s="1"/>
  <c r="T212"/>
  <c r="W212" s="1"/>
  <c r="T197"/>
  <c r="R198"/>
  <c r="U198" s="1"/>
  <c r="R202"/>
  <c r="U202" s="1"/>
  <c r="R206"/>
  <c r="U206"/>
  <c r="R210"/>
  <c r="U210" s="1"/>
  <c r="R199"/>
  <c r="U199"/>
  <c r="R203"/>
  <c r="R207"/>
  <c r="U207" s="1"/>
  <c r="R211"/>
  <c r="U211" s="1"/>
  <c r="R200"/>
  <c r="U200"/>
  <c r="R204"/>
  <c r="U204" s="1"/>
  <c r="R208"/>
  <c r="U208"/>
  <c r="R212"/>
  <c r="U212" s="1"/>
  <c r="Q175"/>
  <c r="Q259"/>
  <c r="U249"/>
  <c r="T253"/>
  <c r="W253" s="1"/>
  <c r="T239"/>
  <c r="R219"/>
  <c r="U219" s="1"/>
  <c r="R220"/>
  <c r="U220" s="1"/>
  <c r="R221"/>
  <c r="U221"/>
  <c r="R222"/>
  <c r="R223"/>
  <c r="U223"/>
  <c r="R224"/>
  <c r="U224" s="1"/>
  <c r="R225"/>
  <c r="U225" s="1"/>
  <c r="R226"/>
  <c r="U226" s="1"/>
  <c r="R227"/>
  <c r="R228"/>
  <c r="U228" s="1"/>
  <c r="R229"/>
  <c r="U229" s="1"/>
  <c r="R230"/>
  <c r="U230"/>
  <c r="R231"/>
  <c r="U231" s="1"/>
  <c r="R232"/>
  <c r="U232" s="1"/>
  <c r="R233"/>
  <c r="U233"/>
  <c r="T228"/>
  <c r="W228" s="1"/>
  <c r="T229"/>
  <c r="T230"/>
  <c r="W230" s="1"/>
  <c r="T231"/>
  <c r="W231" s="1"/>
  <c r="T232"/>
  <c r="W232" s="1"/>
  <c r="T233"/>
  <c r="W233" s="1"/>
  <c r="T218"/>
  <c r="R218"/>
  <c r="U203"/>
  <c r="R186"/>
  <c r="U186" s="1"/>
  <c r="R185"/>
  <c r="U185" s="1"/>
  <c r="R181"/>
  <c r="U181"/>
  <c r="R180"/>
  <c r="U180"/>
  <c r="R156"/>
  <c r="U156" s="1"/>
  <c r="R115"/>
  <c r="Q112"/>
  <c r="R323"/>
  <c r="R251"/>
  <c r="U251" s="1"/>
  <c r="W229"/>
  <c r="U195"/>
  <c r="O196"/>
  <c r="R188"/>
  <c r="U188"/>
  <c r="R189"/>
  <c r="U189"/>
  <c r="R190"/>
  <c r="U190"/>
  <c r="R191"/>
  <c r="U191"/>
  <c r="T190"/>
  <c r="T188"/>
  <c r="W188" s="1"/>
  <c r="T186"/>
  <c r="W186" s="1"/>
  <c r="T184"/>
  <c r="W184"/>
  <c r="T182"/>
  <c r="W182" s="1"/>
  <c r="T180"/>
  <c r="W180"/>
  <c r="T178"/>
  <c r="W178" s="1"/>
  <c r="Q196"/>
  <c r="R157"/>
  <c r="U157"/>
  <c r="O49"/>
  <c r="R331"/>
  <c r="U331" s="1"/>
  <c r="R329"/>
  <c r="U329"/>
  <c r="R327"/>
  <c r="U327" s="1"/>
  <c r="R240"/>
  <c r="U240"/>
  <c r="U227"/>
  <c r="U222"/>
  <c r="R187"/>
  <c r="U187" s="1"/>
  <c r="W190"/>
  <c r="T176"/>
  <c r="W176" s="1"/>
  <c r="R183"/>
  <c r="U183"/>
  <c r="R182"/>
  <c r="U182" s="1"/>
  <c r="R179"/>
  <c r="U179" s="1"/>
  <c r="R177"/>
  <c r="Q154"/>
  <c r="R74"/>
  <c r="R76"/>
  <c r="U76" s="1"/>
  <c r="R78"/>
  <c r="U78"/>
  <c r="R80"/>
  <c r="U80" s="1"/>
  <c r="R82"/>
  <c r="U82"/>
  <c r="R84"/>
  <c r="U84" s="1"/>
  <c r="R86"/>
  <c r="U86" s="1"/>
  <c r="R73"/>
  <c r="U73" s="1"/>
  <c r="R75"/>
  <c r="U75"/>
  <c r="R77"/>
  <c r="U77" s="1"/>
  <c r="R79"/>
  <c r="U79"/>
  <c r="R81"/>
  <c r="U81" s="1"/>
  <c r="R83"/>
  <c r="U83"/>
  <c r="R85"/>
  <c r="U85" s="1"/>
  <c r="T86"/>
  <c r="W86" s="1"/>
  <c r="W91" s="1"/>
  <c r="R71"/>
  <c r="T252"/>
  <c r="W252" s="1"/>
  <c r="T251"/>
  <c r="W251" s="1"/>
  <c r="T250"/>
  <c r="W250" s="1"/>
  <c r="T249"/>
  <c r="W249" s="1"/>
  <c r="T248"/>
  <c r="W248"/>
  <c r="T247"/>
  <c r="W247" s="1"/>
  <c r="T246"/>
  <c r="W246"/>
  <c r="T245"/>
  <c r="W245" s="1"/>
  <c r="T244"/>
  <c r="W244" s="1"/>
  <c r="T243"/>
  <c r="W243" s="1"/>
  <c r="T242"/>
  <c r="W242"/>
  <c r="T241"/>
  <c r="W241" s="1"/>
  <c r="T240"/>
  <c r="W240"/>
  <c r="R239"/>
  <c r="R184"/>
  <c r="U184"/>
  <c r="R178"/>
  <c r="U178" s="1"/>
  <c r="R164"/>
  <c r="U164" s="1"/>
  <c r="R160"/>
  <c r="U160" s="1"/>
  <c r="T164"/>
  <c r="R102"/>
  <c r="U102" s="1"/>
  <c r="R72"/>
  <c r="R250"/>
  <c r="U250"/>
  <c r="R249"/>
  <c r="R248"/>
  <c r="U248" s="1"/>
  <c r="R247"/>
  <c r="U247" s="1"/>
  <c r="R246"/>
  <c r="U246" s="1"/>
  <c r="R245"/>
  <c r="U245" s="1"/>
  <c r="R244"/>
  <c r="U244"/>
  <c r="R243"/>
  <c r="U243" s="1"/>
  <c r="R242"/>
  <c r="U242"/>
  <c r="R241"/>
  <c r="U241" s="1"/>
  <c r="T227"/>
  <c r="W227" s="1"/>
  <c r="T226"/>
  <c r="W226" s="1"/>
  <c r="T225"/>
  <c r="W225"/>
  <c r="T224"/>
  <c r="W224" s="1"/>
  <c r="T223"/>
  <c r="W223"/>
  <c r="T222"/>
  <c r="W222" s="1"/>
  <c r="T221"/>
  <c r="W221"/>
  <c r="T220"/>
  <c r="W220" s="1"/>
  <c r="T219"/>
  <c r="W219" s="1"/>
  <c r="R159"/>
  <c r="U159" s="1"/>
  <c r="T165"/>
  <c r="W165"/>
  <c r="R92"/>
  <c r="U92" s="1"/>
  <c r="R93"/>
  <c r="U93" s="1"/>
  <c r="R95"/>
  <c r="U95"/>
  <c r="R97"/>
  <c r="U97" s="1"/>
  <c r="R99"/>
  <c r="U99"/>
  <c r="R101"/>
  <c r="U101" s="1"/>
  <c r="R103"/>
  <c r="U103" s="1"/>
  <c r="R105"/>
  <c r="U105" s="1"/>
  <c r="R107"/>
  <c r="U107"/>
  <c r="O91"/>
  <c r="Q70"/>
  <c r="Q28"/>
  <c r="U128"/>
  <c r="R127"/>
  <c r="U127" s="1"/>
  <c r="R128"/>
  <c r="T128"/>
  <c r="T133" s="1"/>
  <c r="W128"/>
  <c r="W133" s="1"/>
  <c r="R122"/>
  <c r="U122"/>
  <c r="R124"/>
  <c r="U124" s="1"/>
  <c r="R126"/>
  <c r="U126" s="1"/>
  <c r="R34"/>
  <c r="U34" s="1"/>
  <c r="R36"/>
  <c r="U36"/>
  <c r="R38"/>
  <c r="U38" s="1"/>
  <c r="R40"/>
  <c r="U40"/>
  <c r="R42"/>
  <c r="U42" s="1"/>
  <c r="R44"/>
  <c r="U44" s="1"/>
  <c r="R31"/>
  <c r="U31"/>
  <c r="R33"/>
  <c r="U33" s="1"/>
  <c r="R35"/>
  <c r="U35"/>
  <c r="R37"/>
  <c r="U37" s="1"/>
  <c r="R39"/>
  <c r="U39"/>
  <c r="R41"/>
  <c r="U41" s="1"/>
  <c r="R43"/>
  <c r="U43"/>
  <c r="R29"/>
  <c r="R9"/>
  <c r="U9" s="1"/>
  <c r="T149"/>
  <c r="T154" s="1"/>
  <c r="R120"/>
  <c r="U120" s="1"/>
  <c r="R118"/>
  <c r="U118" s="1"/>
  <c r="R116"/>
  <c r="U116" s="1"/>
  <c r="R114"/>
  <c r="U114"/>
  <c r="R113"/>
  <c r="U113" s="1"/>
  <c r="R125"/>
  <c r="U125" s="1"/>
  <c r="R123"/>
  <c r="U123" s="1"/>
  <c r="R121"/>
  <c r="U121"/>
  <c r="R119"/>
  <c r="U119" s="1"/>
  <c r="R117"/>
  <c r="U117" s="1"/>
  <c r="R32"/>
  <c r="U32" s="1"/>
  <c r="U154" i="16"/>
  <c r="U197" i="18"/>
  <c r="T280"/>
  <c r="W260"/>
  <c r="W280"/>
  <c r="R280"/>
  <c r="U260"/>
  <c r="U280" s="1"/>
  <c r="W29" i="15"/>
  <c r="W49"/>
  <c r="T49"/>
  <c r="W71"/>
  <c r="W323" i="13"/>
  <c r="W343" s="1"/>
  <c r="T343"/>
  <c r="U323"/>
  <c r="T238" i="14"/>
  <c r="W197" i="22"/>
  <c r="U218" i="21"/>
  <c r="W92" i="20"/>
  <c r="W112" s="1"/>
  <c r="T112"/>
  <c r="W323" i="21"/>
  <c r="W386" i="20"/>
  <c r="W406" s="1"/>
  <c r="T406"/>
  <c r="W8" i="15"/>
  <c r="W28"/>
  <c r="T28"/>
  <c r="U50" i="16"/>
  <c r="U113" i="13"/>
  <c r="U133"/>
  <c r="R133"/>
  <c r="U407" i="14"/>
  <c r="U72"/>
  <c r="R406" i="13"/>
  <c r="U386"/>
  <c r="U406"/>
  <c r="U176" i="14"/>
  <c r="T91" i="19"/>
  <c r="W72"/>
  <c r="W91" s="1"/>
  <c r="W176" i="14"/>
  <c r="U71" i="13"/>
  <c r="U177" i="22"/>
  <c r="U71" i="21"/>
  <c r="U365" i="22"/>
  <c r="U8" i="21"/>
  <c r="U28" s="1"/>
  <c r="U93" i="20"/>
  <c r="T133"/>
  <c r="W113"/>
  <c r="W133" s="1"/>
  <c r="T154" i="18"/>
  <c r="W134"/>
  <c r="W154"/>
  <c r="U134"/>
  <c r="U154"/>
  <c r="R154"/>
  <c r="R259" i="19"/>
  <c r="U239"/>
  <c r="U259"/>
  <c r="T343" i="18"/>
  <c r="W323"/>
  <c r="W343"/>
  <c r="U323"/>
  <c r="U157" i="17"/>
  <c r="T385" i="19"/>
  <c r="W365"/>
  <c r="W385"/>
  <c r="U365"/>
  <c r="R385"/>
  <c r="R112" i="18"/>
  <c r="U92"/>
  <c r="U112" s="1"/>
  <c r="U386"/>
  <c r="U9" i="17"/>
  <c r="T133"/>
  <c r="W113"/>
  <c r="W133" s="1"/>
  <c r="U113"/>
  <c r="U219"/>
  <c r="W385"/>
  <c r="T301"/>
  <c r="U303"/>
  <c r="T385"/>
  <c r="U387"/>
  <c r="T28" i="16"/>
  <c r="U197" i="17"/>
  <c r="U217"/>
  <c r="R217"/>
  <c r="U198" i="16"/>
  <c r="U217"/>
  <c r="W93" i="17"/>
  <c r="U240" i="16"/>
  <c r="U303"/>
  <c r="W113" i="15"/>
  <c r="W155"/>
  <c r="U285"/>
  <c r="U389"/>
  <c r="W344" i="16"/>
  <c r="W364"/>
  <c r="T364"/>
  <c r="T49" i="17"/>
  <c r="W29"/>
  <c r="W49"/>
  <c r="U29"/>
  <c r="U49"/>
  <c r="R49"/>
  <c r="R196"/>
  <c r="U176"/>
  <c r="U196" s="1"/>
  <c r="U93" i="15"/>
  <c r="U176" i="13"/>
  <c r="U302" i="14"/>
  <c r="U134"/>
  <c r="U154"/>
  <c r="R154"/>
  <c r="R343" i="16"/>
  <c r="U323"/>
  <c r="U343"/>
  <c r="W197"/>
  <c r="W197" i="15"/>
  <c r="R70"/>
  <c r="W197" i="14"/>
  <c r="U8" i="13"/>
  <c r="U28" s="1"/>
  <c r="R28"/>
  <c r="W29"/>
  <c r="W49"/>
  <c r="W176"/>
  <c r="R238"/>
  <c r="U218"/>
  <c r="U238"/>
  <c r="W261"/>
  <c r="U133" i="14"/>
  <c r="R133" i="16"/>
  <c r="R175" i="19"/>
  <c r="R259" i="14"/>
  <c r="R217" i="15"/>
  <c r="U283" i="22"/>
  <c r="W302" i="21"/>
  <c r="T217" i="20"/>
  <c r="W197"/>
  <c r="W217"/>
  <c r="T322" i="19"/>
  <c r="W302"/>
  <c r="W322"/>
  <c r="U302"/>
  <c r="R322"/>
  <c r="U345"/>
  <c r="U155" i="18"/>
  <c r="T406" i="19"/>
  <c r="W386"/>
  <c r="W406" s="1"/>
  <c r="U386"/>
  <c r="U406" s="1"/>
  <c r="R406"/>
  <c r="U367" i="18"/>
  <c r="W28" i="16"/>
  <c r="U93" i="17"/>
  <c r="T259" i="13"/>
  <c r="W239"/>
  <c r="W259" s="1"/>
  <c r="U239"/>
  <c r="T154" i="16"/>
  <c r="W134"/>
  <c r="W154" s="1"/>
  <c r="R364" i="14"/>
  <c r="U155" i="15"/>
  <c r="U175"/>
  <c r="R175"/>
  <c r="W176"/>
  <c r="T196"/>
  <c r="R364" i="17"/>
  <c r="U344"/>
  <c r="U364" s="1"/>
  <c r="U29" i="22"/>
  <c r="U303"/>
  <c r="U197" i="21"/>
  <c r="U408"/>
  <c r="W218" i="20"/>
  <c r="W238"/>
  <c r="T238"/>
  <c r="W344"/>
  <c r="W364" s="1"/>
  <c r="T364"/>
  <c r="T322"/>
  <c r="W302"/>
  <c r="W322" s="1"/>
  <c r="U367"/>
  <c r="U218" i="19"/>
  <c r="W218"/>
  <c r="U407"/>
  <c r="U71" i="22"/>
  <c r="W164"/>
  <c r="W218"/>
  <c r="U262"/>
  <c r="U407"/>
  <c r="U386"/>
  <c r="U29" i="21"/>
  <c r="U302"/>
  <c r="W198"/>
  <c r="W219"/>
  <c r="U261"/>
  <c r="W71" i="20"/>
  <c r="W91"/>
  <c r="T91"/>
  <c r="W155"/>
  <c r="W175" s="1"/>
  <c r="T175"/>
  <c r="U281" i="21"/>
  <c r="U387"/>
  <c r="U344"/>
  <c r="U157" i="20"/>
  <c r="U323" i="21"/>
  <c r="W365"/>
  <c r="T154" i="20"/>
  <c r="W134"/>
  <c r="W154" s="1"/>
  <c r="U52" i="19"/>
  <c r="U136"/>
  <c r="U283" i="20"/>
  <c r="U326"/>
  <c r="U177" i="19"/>
  <c r="U71" i="18"/>
  <c r="T70"/>
  <c r="W50"/>
  <c r="W70" s="1"/>
  <c r="U50"/>
  <c r="U70"/>
  <c r="R70"/>
  <c r="U93" i="19"/>
  <c r="R112"/>
  <c r="U197"/>
  <c r="T301"/>
  <c r="W281"/>
  <c r="W301"/>
  <c r="U281"/>
  <c r="W344"/>
  <c r="T49" i="18"/>
  <c r="W29"/>
  <c r="U29"/>
  <c r="T133"/>
  <c r="W113"/>
  <c r="W133"/>
  <c r="U113"/>
  <c r="W197"/>
  <c r="W217"/>
  <c r="T217"/>
  <c r="U73" i="17"/>
  <c r="T280"/>
  <c r="T217"/>
  <c r="W49" i="16"/>
  <c r="U176" i="18"/>
  <c r="T70" i="17"/>
  <c r="W50"/>
  <c r="W70"/>
  <c r="U50"/>
  <c r="U70" s="1"/>
  <c r="R70"/>
  <c r="U324"/>
  <c r="U408"/>
  <c r="T49" i="16"/>
  <c r="W50"/>
  <c r="U281" i="17"/>
  <c r="U301"/>
  <c r="R301"/>
  <c r="T322" i="16"/>
  <c r="W302"/>
  <c r="W322"/>
  <c r="T280"/>
  <c r="W260"/>
  <c r="W280" s="1"/>
  <c r="T427"/>
  <c r="W407"/>
  <c r="W427"/>
  <c r="U100"/>
  <c r="T406"/>
  <c r="W386"/>
  <c r="W406"/>
  <c r="U345"/>
  <c r="U408"/>
  <c r="W281" i="14"/>
  <c r="W365"/>
  <c r="R196" i="16"/>
  <c r="U176"/>
  <c r="U196" s="1"/>
  <c r="U92" i="13"/>
  <c r="U112"/>
  <c r="R112"/>
  <c r="U134"/>
  <c r="W155"/>
  <c r="W175" s="1"/>
  <c r="T175"/>
  <c r="W386" i="14"/>
  <c r="W155"/>
  <c r="U92"/>
  <c r="U112"/>
  <c r="R112"/>
  <c r="R175" i="16"/>
  <c r="U155"/>
  <c r="U175"/>
  <c r="W323"/>
  <c r="U366" i="14"/>
  <c r="U29" i="13"/>
  <c r="U49"/>
  <c r="R49"/>
  <c r="U281"/>
  <c r="U301" s="1"/>
  <c r="R301"/>
  <c r="U302"/>
  <c r="U322"/>
  <c r="R322"/>
  <c r="W302" i="14"/>
  <c r="W71"/>
  <c r="U218" i="18"/>
  <c r="U238" s="1"/>
  <c r="R238"/>
  <c r="T70" i="15"/>
  <c r="W50"/>
  <c r="W70" s="1"/>
  <c r="R133" i="14"/>
  <c r="U133" i="16"/>
  <c r="U175" i="19"/>
  <c r="U217" i="15"/>
  <c r="T112" i="14"/>
  <c r="U239" i="22"/>
  <c r="W239"/>
  <c r="T259"/>
  <c r="U197"/>
  <c r="U50" i="21"/>
  <c r="T70" i="20"/>
  <c r="W50"/>
  <c r="W70" s="1"/>
  <c r="U114"/>
  <c r="U283" i="18"/>
  <c r="W113" i="16"/>
  <c r="W133" s="1"/>
  <c r="T133"/>
  <c r="W301" i="17"/>
  <c r="U71" i="16"/>
  <c r="R28"/>
  <c r="U8"/>
  <c r="U28" s="1"/>
  <c r="T112" i="15"/>
  <c r="W92"/>
  <c r="W112"/>
  <c r="U347"/>
  <c r="T259" i="16"/>
  <c r="W239"/>
  <c r="W259"/>
  <c r="T154" i="15"/>
  <c r="W134"/>
  <c r="W154"/>
  <c r="W239" i="14"/>
  <c r="U29" i="16"/>
  <c r="U49"/>
  <c r="R49"/>
  <c r="W386" i="13"/>
  <c r="T91"/>
  <c r="W71"/>
  <c r="W91" s="1"/>
  <c r="U218" i="22"/>
  <c r="W176" i="20"/>
  <c r="W196" s="1"/>
  <c r="T196"/>
  <c r="W344" i="21"/>
  <c r="U323" i="22"/>
  <c r="T280"/>
  <c r="W281"/>
  <c r="R196" i="21"/>
  <c r="U177"/>
  <c r="U196" s="1"/>
  <c r="U344" i="22"/>
  <c r="U114" i="21"/>
  <c r="U156"/>
  <c r="U40" i="20"/>
  <c r="U8"/>
  <c r="U28" s="1"/>
  <c r="W239"/>
  <c r="W259" s="1"/>
  <c r="T259"/>
  <c r="U178"/>
  <c r="U264"/>
  <c r="U348"/>
  <c r="W260"/>
  <c r="W280"/>
  <c r="T280"/>
  <c r="W323"/>
  <c r="W343"/>
  <c r="T343"/>
  <c r="U91" i="19"/>
  <c r="U323"/>
  <c r="W197"/>
  <c r="W217"/>
  <c r="T217"/>
  <c r="W239"/>
  <c r="W156" i="18"/>
  <c r="W260" i="19"/>
  <c r="R280"/>
  <c r="U260"/>
  <c r="U280" s="1"/>
  <c r="T259" i="18"/>
  <c r="W239"/>
  <c r="W259"/>
  <c r="U239"/>
  <c r="U407"/>
  <c r="W8"/>
  <c r="R28"/>
  <c r="U8"/>
  <c r="U28"/>
  <c r="W92"/>
  <c r="W217" i="17"/>
  <c r="T364"/>
  <c r="W303" i="18"/>
  <c r="T364"/>
  <c r="W344"/>
  <c r="W364"/>
  <c r="R364"/>
  <c r="U344"/>
  <c r="U364" s="1"/>
  <c r="U240" i="17"/>
  <c r="T238" i="16"/>
  <c r="W218"/>
  <c r="W238" s="1"/>
  <c r="U72" i="15"/>
  <c r="U365" i="17"/>
  <c r="U385"/>
  <c r="R385"/>
  <c r="W176" i="16"/>
  <c r="W196" s="1"/>
  <c r="T196"/>
  <c r="U261"/>
  <c r="U280" s="1"/>
  <c r="R280"/>
  <c r="W281"/>
  <c r="W301"/>
  <c r="T301"/>
  <c r="W407" i="14"/>
  <c r="T154" i="17"/>
  <c r="W134"/>
  <c r="W154" s="1"/>
  <c r="U134"/>
  <c r="U154"/>
  <c r="R154"/>
  <c r="W240"/>
  <c r="W324"/>
  <c r="W71" i="16"/>
  <c r="U9" i="15"/>
  <c r="U305"/>
  <c r="U369"/>
  <c r="U53" i="14"/>
  <c r="T28" i="13"/>
  <c r="W8"/>
  <c r="W28"/>
  <c r="T238"/>
  <c r="W218"/>
  <c r="W238"/>
  <c r="T301"/>
  <c r="W344"/>
  <c r="W407"/>
  <c r="W427"/>
  <c r="T427"/>
  <c r="U344" i="14"/>
  <c r="U364" s="1"/>
  <c r="W176" i="17"/>
  <c r="R154" i="16"/>
  <c r="U344" i="13"/>
  <c r="W385"/>
  <c r="W135" i="14"/>
  <c r="U386"/>
  <c r="U406"/>
  <c r="R406"/>
  <c r="U218"/>
  <c r="U238" s="1"/>
  <c r="R238"/>
  <c r="R280" i="17"/>
  <c r="U260"/>
  <c r="U280" s="1"/>
  <c r="W155" i="16"/>
  <c r="U177" i="15"/>
  <c r="T133" i="14"/>
  <c r="W113"/>
  <c r="W133"/>
  <c r="R70" i="13"/>
  <c r="U50"/>
  <c r="U70" s="1"/>
  <c r="T385"/>
  <c r="U407"/>
  <c r="W218" i="18"/>
  <c r="W238" s="1"/>
  <c r="W365" i="16"/>
  <c r="W385"/>
  <c r="T385"/>
  <c r="W175" i="19"/>
  <c r="U72" i="22"/>
  <c r="U75" i="20"/>
  <c r="U94"/>
  <c r="W149" i="22"/>
  <c r="W154"/>
  <c r="W305" i="21"/>
  <c r="T322"/>
  <c r="U219" i="20"/>
  <c r="U30" i="21"/>
  <c r="W301" i="13"/>
  <c r="W238" i="14"/>
  <c r="U70" i="15"/>
  <c r="U31"/>
  <c r="W406" i="22"/>
  <c r="W28" i="19"/>
  <c r="W29" i="22"/>
  <c r="W49"/>
  <c r="T343"/>
  <c r="W50" i="21"/>
  <c r="W70" s="1"/>
  <c r="R112"/>
  <c r="W344" i="22"/>
  <c r="T154" i="19"/>
  <c r="T301" i="15"/>
  <c r="R365" i="13"/>
  <c r="R366"/>
  <c r="U366" s="1"/>
  <c r="T389"/>
  <c r="W181" i="15"/>
  <c r="W196" s="1"/>
  <c r="R409" i="13"/>
  <c r="T401"/>
  <c r="W401"/>
  <c r="Q364"/>
  <c r="W180" i="14"/>
  <c r="W295" i="15"/>
  <c r="W301"/>
  <c r="T397" i="13"/>
  <c r="W397"/>
  <c r="R349"/>
  <c r="U349"/>
  <c r="R336"/>
  <c r="U336"/>
  <c r="T274"/>
  <c r="W274"/>
  <c r="R268"/>
  <c r="R254"/>
  <c r="U254"/>
  <c r="R244"/>
  <c r="U244" s="1"/>
  <c r="T178"/>
  <c r="T183"/>
  <c r="W183"/>
  <c r="R165"/>
  <c r="U165" s="1"/>
  <c r="R146"/>
  <c r="U146"/>
  <c r="T136"/>
  <c r="T415" i="14"/>
  <c r="R408"/>
  <c r="T178"/>
  <c r="T196" s="1"/>
  <c r="R40"/>
  <c r="U40" s="1"/>
  <c r="R36"/>
  <c r="U36" s="1"/>
  <c r="R408" i="15"/>
  <c r="R398"/>
  <c r="U398"/>
  <c r="R388"/>
  <c r="U388" s="1"/>
  <c r="R380"/>
  <c r="U380" s="1"/>
  <c r="R376"/>
  <c r="U376" s="1"/>
  <c r="R366"/>
  <c r="R356"/>
  <c r="R292"/>
  <c r="U292" s="1"/>
  <c r="R288"/>
  <c r="U288" s="1"/>
  <c r="R282"/>
  <c r="U282" s="1"/>
  <c r="R272"/>
  <c r="U272"/>
  <c r="R268"/>
  <c r="U268"/>
  <c r="R264"/>
  <c r="R252"/>
  <c r="U252" s="1"/>
  <c r="R248"/>
  <c r="U248" s="1"/>
  <c r="R244"/>
  <c r="U244"/>
  <c r="R186"/>
  <c r="U186" s="1"/>
  <c r="Q175"/>
  <c r="Q49"/>
  <c r="T359" i="13"/>
  <c r="R357"/>
  <c r="U357" s="1"/>
  <c r="R334"/>
  <c r="U334" s="1"/>
  <c r="R272"/>
  <c r="U272" s="1"/>
  <c r="T262"/>
  <c r="W262"/>
  <c r="T260"/>
  <c r="R250"/>
  <c r="U250" s="1"/>
  <c r="R243"/>
  <c r="T210"/>
  <c r="W210" s="1"/>
  <c r="T202"/>
  <c r="W202" s="1"/>
  <c r="T187"/>
  <c r="W187" s="1"/>
  <c r="R161"/>
  <c r="T324" i="14"/>
  <c r="T309"/>
  <c r="T283"/>
  <c r="T73"/>
  <c r="T91" s="1"/>
  <c r="R62"/>
  <c r="U62" s="1"/>
  <c r="R58"/>
  <c r="U58" s="1"/>
  <c r="R54"/>
  <c r="R32"/>
  <c r="U32" s="1"/>
  <c r="R31"/>
  <c r="U31" s="1"/>
  <c r="R22"/>
  <c r="U22" s="1"/>
  <c r="R18"/>
  <c r="U18"/>
  <c r="R14"/>
  <c r="U14" s="1"/>
  <c r="R10"/>
  <c r="U10" s="1"/>
  <c r="R422" i="15"/>
  <c r="U422" s="1"/>
  <c r="R418"/>
  <c r="U418" s="1"/>
  <c r="R414"/>
  <c r="U414" s="1"/>
  <c r="R394"/>
  <c r="U394" s="1"/>
  <c r="R372"/>
  <c r="U372" s="1"/>
  <c r="R336"/>
  <c r="U336" s="1"/>
  <c r="R332"/>
  <c r="U332" s="1"/>
  <c r="R328"/>
  <c r="U328" s="1"/>
  <c r="R314"/>
  <c r="U314" s="1"/>
  <c r="R310"/>
  <c r="U310" s="1"/>
  <c r="R306"/>
  <c r="U306" s="1"/>
  <c r="R303"/>
  <c r="R240"/>
  <c r="U240" s="1"/>
  <c r="R229"/>
  <c r="U229" s="1"/>
  <c r="R225"/>
  <c r="U225" s="1"/>
  <c r="R221"/>
  <c r="U221" s="1"/>
  <c r="R220"/>
  <c r="R346" i="13"/>
  <c r="R331"/>
  <c r="R185"/>
  <c r="R138"/>
  <c r="R83"/>
  <c r="R42" i="14"/>
  <c r="U42" s="1"/>
  <c r="R409" i="15"/>
  <c r="U409" s="1"/>
  <c r="R387"/>
  <c r="R367"/>
  <c r="U367" s="1"/>
  <c r="R294"/>
  <c r="U294" s="1"/>
  <c r="R283"/>
  <c r="U283" s="1"/>
  <c r="T270" i="13"/>
  <c r="W270" s="1"/>
  <c r="T148"/>
  <c r="W148" s="1"/>
  <c r="R16" i="14"/>
  <c r="U16" s="1"/>
  <c r="R12"/>
  <c r="U12" s="1"/>
  <c r="R420" i="15"/>
  <c r="U420" s="1"/>
  <c r="R416"/>
  <c r="U416" s="1"/>
  <c r="R396"/>
  <c r="U396" s="1"/>
  <c r="R374"/>
  <c r="U374" s="1"/>
  <c r="R330"/>
  <c r="U330" s="1"/>
  <c r="R326"/>
  <c r="R312"/>
  <c r="U312" s="1"/>
  <c r="R308"/>
  <c r="U308" s="1"/>
  <c r="R296"/>
  <c r="U296" s="1"/>
  <c r="R223"/>
  <c r="U223"/>
  <c r="R34"/>
  <c r="U34" s="1"/>
  <c r="R253" i="16"/>
  <c r="R233"/>
  <c r="U233" s="1"/>
  <c r="T73"/>
  <c r="W73" s="1"/>
  <c r="T78"/>
  <c r="W78" s="1"/>
  <c r="R62"/>
  <c r="T397" i="17"/>
  <c r="W397" s="1"/>
  <c r="T315"/>
  <c r="W315" s="1"/>
  <c r="T307"/>
  <c r="W307" s="1"/>
  <c r="T227"/>
  <c r="W227" s="1"/>
  <c r="T219"/>
  <c r="R160"/>
  <c r="U160" s="1"/>
  <c r="T155"/>
  <c r="R125"/>
  <c r="U125"/>
  <c r="R121"/>
  <c r="U121"/>
  <c r="R117"/>
  <c r="U117"/>
  <c r="R114"/>
  <c r="R76"/>
  <c r="U76" s="1"/>
  <c r="T71"/>
  <c r="T91" s="1"/>
  <c r="T23"/>
  <c r="W23"/>
  <c r="T15"/>
  <c r="W15" s="1"/>
  <c r="T380" i="18"/>
  <c r="W380" s="1"/>
  <c r="R365"/>
  <c r="T365"/>
  <c r="R22" i="15"/>
  <c r="T82" i="16"/>
  <c r="W82"/>
  <c r="R76"/>
  <c r="T52"/>
  <c r="T395" i="17"/>
  <c r="W395"/>
  <c r="T387"/>
  <c r="R386"/>
  <c r="R323"/>
  <c r="U323" s="1"/>
  <c r="U343" s="1"/>
  <c r="T313"/>
  <c r="W313" s="1"/>
  <c r="T305"/>
  <c r="W305"/>
  <c r="T233"/>
  <c r="W233" s="1"/>
  <c r="T225"/>
  <c r="W225" s="1"/>
  <c r="R156"/>
  <c r="R169"/>
  <c r="U169"/>
  <c r="R167"/>
  <c r="U167"/>
  <c r="R165"/>
  <c r="U165"/>
  <c r="R163"/>
  <c r="U163"/>
  <c r="R161"/>
  <c r="U161"/>
  <c r="R92"/>
  <c r="T94"/>
  <c r="W94" s="1"/>
  <c r="R72"/>
  <c r="R85"/>
  <c r="U85" s="1"/>
  <c r="R83"/>
  <c r="U83" s="1"/>
  <c r="R81"/>
  <c r="U81"/>
  <c r="R79"/>
  <c r="U79" s="1"/>
  <c r="R77"/>
  <c r="U77" s="1"/>
  <c r="T21"/>
  <c r="W21" s="1"/>
  <c r="R409" i="18"/>
  <c r="R421"/>
  <c r="U421" s="1"/>
  <c r="R419"/>
  <c r="U419" s="1"/>
  <c r="R414"/>
  <c r="U414" s="1"/>
  <c r="R410"/>
  <c r="U410" s="1"/>
  <c r="T412"/>
  <c r="W412" s="1"/>
  <c r="R413"/>
  <c r="U413" s="1"/>
  <c r="R415"/>
  <c r="U415" s="1"/>
  <c r="R417"/>
  <c r="U417" s="1"/>
  <c r="R399"/>
  <c r="U399" s="1"/>
  <c r="U406" s="1"/>
  <c r="T367"/>
  <c r="W367" s="1"/>
  <c r="O343"/>
  <c r="T86" i="16"/>
  <c r="W86"/>
  <c r="R80"/>
  <c r="U80"/>
  <c r="T401" i="17"/>
  <c r="W401"/>
  <c r="T311"/>
  <c r="W311"/>
  <c r="T303"/>
  <c r="W303" s="1"/>
  <c r="R239"/>
  <c r="U239" s="1"/>
  <c r="U259" s="1"/>
  <c r="T231"/>
  <c r="W231"/>
  <c r="R128"/>
  <c r="U128"/>
  <c r="R124"/>
  <c r="U124"/>
  <c r="R120"/>
  <c r="U120"/>
  <c r="T10"/>
  <c r="W10"/>
  <c r="T19"/>
  <c r="W19"/>
  <c r="T11"/>
  <c r="W11"/>
  <c r="R416" i="18"/>
  <c r="U416"/>
  <c r="T407"/>
  <c r="R107" i="17"/>
  <c r="U107" s="1"/>
  <c r="T9"/>
  <c r="R422" i="18"/>
  <c r="U422" s="1"/>
  <c r="R420"/>
  <c r="U420" s="1"/>
  <c r="R366"/>
  <c r="U366" s="1"/>
  <c r="R369"/>
  <c r="U369" s="1"/>
  <c r="R373"/>
  <c r="U373" s="1"/>
  <c r="R327"/>
  <c r="U327" s="1"/>
  <c r="R329"/>
  <c r="U329" s="1"/>
  <c r="R333"/>
  <c r="U333" s="1"/>
  <c r="R324"/>
  <c r="R337"/>
  <c r="U337" s="1"/>
  <c r="R335"/>
  <c r="U335" s="1"/>
  <c r="R328"/>
  <c r="U328" s="1"/>
  <c r="R326"/>
  <c r="U326"/>
  <c r="R308"/>
  <c r="U308" s="1"/>
  <c r="R304"/>
  <c r="R292"/>
  <c r="U292"/>
  <c r="R289"/>
  <c r="U289"/>
  <c r="R287"/>
  <c r="U287"/>
  <c r="R285"/>
  <c r="U285"/>
  <c r="R247"/>
  <c r="U247"/>
  <c r="T189"/>
  <c r="R127"/>
  <c r="U127" s="1"/>
  <c r="R123"/>
  <c r="U123" s="1"/>
  <c r="R119"/>
  <c r="U119"/>
  <c r="R115"/>
  <c r="U115" s="1"/>
  <c r="R85"/>
  <c r="U85" s="1"/>
  <c r="R30"/>
  <c r="U30" s="1"/>
  <c r="T22"/>
  <c r="T359" i="19"/>
  <c r="W359" s="1"/>
  <c r="T351"/>
  <c r="W351" s="1"/>
  <c r="R338"/>
  <c r="U338" s="1"/>
  <c r="R337"/>
  <c r="U337" s="1"/>
  <c r="R336"/>
  <c r="U336" s="1"/>
  <c r="R295"/>
  <c r="U295" s="1"/>
  <c r="R287"/>
  <c r="U287" s="1"/>
  <c r="R179"/>
  <c r="T179"/>
  <c r="W179" s="1"/>
  <c r="R141"/>
  <c r="R65"/>
  <c r="U65" s="1"/>
  <c r="R35"/>
  <c r="U35" s="1"/>
  <c r="R396" i="20"/>
  <c r="U396" s="1"/>
  <c r="R392"/>
  <c r="U392" s="1"/>
  <c r="W384"/>
  <c r="O385"/>
  <c r="R353"/>
  <c r="U353"/>
  <c r="R347"/>
  <c r="U347" s="1"/>
  <c r="O322"/>
  <c r="R332" i="18"/>
  <c r="U332"/>
  <c r="R330"/>
  <c r="U330" s="1"/>
  <c r="R325"/>
  <c r="U325"/>
  <c r="R290"/>
  <c r="U290" s="1"/>
  <c r="R282"/>
  <c r="U282" s="1"/>
  <c r="R253"/>
  <c r="U253" s="1"/>
  <c r="R245"/>
  <c r="U245"/>
  <c r="R240"/>
  <c r="R201"/>
  <c r="R170"/>
  <c r="U170" s="1"/>
  <c r="T163"/>
  <c r="R118"/>
  <c r="U118" s="1"/>
  <c r="R73"/>
  <c r="R43"/>
  <c r="U43" s="1"/>
  <c r="R39"/>
  <c r="U39" s="1"/>
  <c r="R409" i="19"/>
  <c r="U409" s="1"/>
  <c r="R408"/>
  <c r="R285"/>
  <c r="T181"/>
  <c r="W181" s="1"/>
  <c r="T177"/>
  <c r="W177" s="1"/>
  <c r="R390" i="20"/>
  <c r="U390" s="1"/>
  <c r="R359"/>
  <c r="U359" s="1"/>
  <c r="R351"/>
  <c r="U351" s="1"/>
  <c r="Q343"/>
  <c r="R293" i="18"/>
  <c r="U293" s="1"/>
  <c r="R281"/>
  <c r="R288"/>
  <c r="U288" s="1"/>
  <c r="R286"/>
  <c r="U286" s="1"/>
  <c r="R157"/>
  <c r="R128"/>
  <c r="U128" s="1"/>
  <c r="R41"/>
  <c r="U41" s="1"/>
  <c r="R37"/>
  <c r="U37" s="1"/>
  <c r="R33"/>
  <c r="U33"/>
  <c r="T355" i="19"/>
  <c r="W355" s="1"/>
  <c r="R327"/>
  <c r="U327" s="1"/>
  <c r="R326"/>
  <c r="U326" s="1"/>
  <c r="R325"/>
  <c r="R33"/>
  <c r="U33" s="1"/>
  <c r="Q406" i="20"/>
  <c r="R345"/>
  <c r="R357"/>
  <c r="U357" s="1"/>
  <c r="R349"/>
  <c r="U349"/>
  <c r="R346"/>
  <c r="U346" s="1"/>
  <c r="R316"/>
  <c r="U316"/>
  <c r="R304"/>
  <c r="U304" s="1"/>
  <c r="R303"/>
  <c r="U303" s="1"/>
  <c r="R338" i="18"/>
  <c r="U338" s="1"/>
  <c r="R331"/>
  <c r="U331" s="1"/>
  <c r="T284"/>
  <c r="R249"/>
  <c r="U249" s="1"/>
  <c r="R125"/>
  <c r="U125" s="1"/>
  <c r="R121"/>
  <c r="U121"/>
  <c r="R44"/>
  <c r="U44" s="1"/>
  <c r="R40"/>
  <c r="U40" s="1"/>
  <c r="R36"/>
  <c r="U36" s="1"/>
  <c r="R422" i="19"/>
  <c r="U422" s="1"/>
  <c r="R421"/>
  <c r="U421" s="1"/>
  <c r="T345"/>
  <c r="T191"/>
  <c r="W191" s="1"/>
  <c r="T176"/>
  <c r="T187"/>
  <c r="W187" s="1"/>
  <c r="R388" i="20"/>
  <c r="U388" s="1"/>
  <c r="R355"/>
  <c r="U355"/>
  <c r="R358"/>
  <c r="U358" s="1"/>
  <c r="O343"/>
  <c r="R312"/>
  <c r="U312" s="1"/>
  <c r="R308"/>
  <c r="U308" s="1"/>
  <c r="T370" i="21"/>
  <c r="R250"/>
  <c r="U250" s="1"/>
  <c r="R239"/>
  <c r="T218"/>
  <c r="R206"/>
  <c r="U206"/>
  <c r="R168"/>
  <c r="O154"/>
  <c r="R86"/>
  <c r="U86"/>
  <c r="O91"/>
  <c r="R418" i="22"/>
  <c r="U418"/>
  <c r="W316"/>
  <c r="R266"/>
  <c r="U266"/>
  <c r="R325" i="20"/>
  <c r="R314"/>
  <c r="U314" s="1"/>
  <c r="T281"/>
  <c r="T301" s="1"/>
  <c r="R273"/>
  <c r="U273"/>
  <c r="R269"/>
  <c r="U269"/>
  <c r="R265"/>
  <c r="U265"/>
  <c r="R274"/>
  <c r="U274"/>
  <c r="R262"/>
  <c r="R117"/>
  <c r="U117" s="1"/>
  <c r="R103"/>
  <c r="T420" i="21"/>
  <c r="W420" s="1"/>
  <c r="T416"/>
  <c r="W416"/>
  <c r="T412"/>
  <c r="W412" s="1"/>
  <c r="T408"/>
  <c r="T397"/>
  <c r="W397" s="1"/>
  <c r="T357"/>
  <c r="T364" s="1"/>
  <c r="T336"/>
  <c r="R334"/>
  <c r="U334" s="1"/>
  <c r="R289"/>
  <c r="R253"/>
  <c r="U253" s="1"/>
  <c r="U111"/>
  <c r="U112" s="1"/>
  <c r="O112"/>
  <c r="R41"/>
  <c r="U41" s="1"/>
  <c r="R31"/>
  <c r="U31" s="1"/>
  <c r="R409" i="22"/>
  <c r="R421"/>
  <c r="U421" s="1"/>
  <c r="R412"/>
  <c r="U412"/>
  <c r="R416"/>
  <c r="U416" s="1"/>
  <c r="R420"/>
  <c r="U420"/>
  <c r="T305"/>
  <c r="W305" s="1"/>
  <c r="T313"/>
  <c r="W313"/>
  <c r="R315"/>
  <c r="U315" s="1"/>
  <c r="T307"/>
  <c r="W307" s="1"/>
  <c r="R302"/>
  <c r="U302" s="1"/>
  <c r="T303"/>
  <c r="W303" s="1"/>
  <c r="T311"/>
  <c r="W311" s="1"/>
  <c r="T317"/>
  <c r="W317"/>
  <c r="R265"/>
  <c r="U265" s="1"/>
  <c r="R310" i="20"/>
  <c r="U310" s="1"/>
  <c r="R306"/>
  <c r="U306" s="1"/>
  <c r="R407" i="21"/>
  <c r="U407" s="1"/>
  <c r="T395"/>
  <c r="W395" s="1"/>
  <c r="T387"/>
  <c r="R386"/>
  <c r="U386" s="1"/>
  <c r="U406" s="1"/>
  <c r="R368"/>
  <c r="R385" s="1"/>
  <c r="R330"/>
  <c r="R307"/>
  <c r="U307"/>
  <c r="R254"/>
  <c r="U254" s="1"/>
  <c r="R240"/>
  <c r="U240" s="1"/>
  <c r="T239"/>
  <c r="R202"/>
  <c r="R82"/>
  <c r="U82" s="1"/>
  <c r="R33"/>
  <c r="U33" s="1"/>
  <c r="O427" i="22"/>
  <c r="R260"/>
  <c r="R275" i="20"/>
  <c r="U275"/>
  <c r="R271"/>
  <c r="U271" s="1"/>
  <c r="R267"/>
  <c r="U267" s="1"/>
  <c r="R263"/>
  <c r="U263" s="1"/>
  <c r="R121"/>
  <c r="U121" s="1"/>
  <c r="R107"/>
  <c r="U107" s="1"/>
  <c r="T422" i="21"/>
  <c r="W422" s="1"/>
  <c r="T418"/>
  <c r="W418" s="1"/>
  <c r="T414"/>
  <c r="W414"/>
  <c r="T410"/>
  <c r="W410" s="1"/>
  <c r="T401"/>
  <c r="W401" s="1"/>
  <c r="R293"/>
  <c r="U293" s="1"/>
  <c r="R219"/>
  <c r="T212"/>
  <c r="W212" s="1"/>
  <c r="T197"/>
  <c r="T208"/>
  <c r="W208" s="1"/>
  <c r="T189"/>
  <c r="W189" s="1"/>
  <c r="R73"/>
  <c r="U73" s="1"/>
  <c r="R83"/>
  <c r="U83" s="1"/>
  <c r="R76"/>
  <c r="U76" s="1"/>
  <c r="R80"/>
  <c r="U80" s="1"/>
  <c r="R84"/>
  <c r="U84" s="1"/>
  <c r="O322" i="22"/>
  <c r="R43" i="21"/>
  <c r="U43" s="1"/>
  <c r="R37"/>
  <c r="U37" s="1"/>
  <c r="T189" i="22"/>
  <c r="W189" s="1"/>
  <c r="R142"/>
  <c r="U142" s="1"/>
  <c r="R149"/>
  <c r="U149"/>
  <c r="R147"/>
  <c r="U147" s="1"/>
  <c r="R145"/>
  <c r="U145" s="1"/>
  <c r="R144"/>
  <c r="U144" s="1"/>
  <c r="R141"/>
  <c r="U141" s="1"/>
  <c r="R139"/>
  <c r="U139" s="1"/>
  <c r="R135"/>
  <c r="U135" s="1"/>
  <c r="R106"/>
  <c r="U106" s="1"/>
  <c r="R100"/>
  <c r="U100"/>
  <c r="R96"/>
  <c r="U96" s="1"/>
  <c r="T65"/>
  <c r="T70" s="1"/>
  <c r="R65"/>
  <c r="U65" s="1"/>
  <c r="R50"/>
  <c r="U50" s="1"/>
  <c r="R21"/>
  <c r="U21" s="1"/>
  <c r="R20"/>
  <c r="U20" s="1"/>
  <c r="R14"/>
  <c r="U14" s="1"/>
  <c r="R17"/>
  <c r="U17"/>
  <c r="R12"/>
  <c r="U12" s="1"/>
  <c r="R134"/>
  <c r="R64"/>
  <c r="U64"/>
  <c r="R62"/>
  <c r="U62" s="1"/>
  <c r="R52"/>
  <c r="U52" s="1"/>
  <c r="R59"/>
  <c r="U59" s="1"/>
  <c r="R57"/>
  <c r="U57" s="1"/>
  <c r="R11"/>
  <c r="U11" s="1"/>
  <c r="O238"/>
  <c r="R140"/>
  <c r="U140" s="1"/>
  <c r="R148"/>
  <c r="U148"/>
  <c r="R146"/>
  <c r="U146" s="1"/>
  <c r="R138"/>
  <c r="U138"/>
  <c r="R143"/>
  <c r="U143" s="1"/>
  <c r="R136"/>
  <c r="U136"/>
  <c r="T107"/>
  <c r="T112" s="1"/>
  <c r="R98"/>
  <c r="U98"/>
  <c r="R54"/>
  <c r="U54" s="1"/>
  <c r="R22"/>
  <c r="U22" s="1"/>
  <c r="R16"/>
  <c r="U16" s="1"/>
  <c r="R19"/>
  <c r="U19" s="1"/>
  <c r="R18"/>
  <c r="U18" s="1"/>
  <c r="R15"/>
  <c r="U15"/>
  <c r="T191"/>
  <c r="W191" s="1"/>
  <c r="T185"/>
  <c r="W185"/>
  <c r="T181"/>
  <c r="W181" s="1"/>
  <c r="T177"/>
  <c r="R63"/>
  <c r="U63"/>
  <c r="R61"/>
  <c r="U61" s="1"/>
  <c r="R60"/>
  <c r="U60"/>
  <c r="R58"/>
  <c r="U58" s="1"/>
  <c r="R55"/>
  <c r="U55"/>
  <c r="R13"/>
  <c r="U13" s="1"/>
  <c r="W65"/>
  <c r="W70" s="1"/>
  <c r="U260"/>
  <c r="R406" i="21"/>
  <c r="W357"/>
  <c r="W218"/>
  <c r="W238" s="1"/>
  <c r="T238"/>
  <c r="U103" i="20"/>
  <c r="W189" i="18"/>
  <c r="W196" s="1"/>
  <c r="T196"/>
  <c r="U179" i="19"/>
  <c r="U92" i="17"/>
  <c r="U386"/>
  <c r="U406"/>
  <c r="R406"/>
  <c r="U76" i="16"/>
  <c r="W365" i="18"/>
  <c r="U114" i="17"/>
  <c r="W155"/>
  <c r="W175"/>
  <c r="T175"/>
  <c r="U326" i="15"/>
  <c r="U83" i="13"/>
  <c r="U346"/>
  <c r="U161"/>
  <c r="U243"/>
  <c r="U264" i="15"/>
  <c r="U408"/>
  <c r="U408" i="14"/>
  <c r="U427" s="1"/>
  <c r="R427"/>
  <c r="W283"/>
  <c r="U365" i="13"/>
  <c r="U385" s="1"/>
  <c r="R385"/>
  <c r="R49" i="15"/>
  <c r="U134" i="22"/>
  <c r="T217" i="21"/>
  <c r="W197"/>
  <c r="U202"/>
  <c r="W387"/>
  <c r="U289"/>
  <c r="W281" i="20"/>
  <c r="W301" s="1"/>
  <c r="U239" i="21"/>
  <c r="W345" i="19"/>
  <c r="U262" i="20"/>
  <c r="U285" i="19"/>
  <c r="W22" i="18"/>
  <c r="U324"/>
  <c r="W407"/>
  <c r="T427"/>
  <c r="W387" i="17"/>
  <c r="U387" i="15"/>
  <c r="U138" i="13"/>
  <c r="U253" i="16"/>
  <c r="U54" i="14"/>
  <c r="W415"/>
  <c r="U268" i="13"/>
  <c r="U409"/>
  <c r="R427"/>
  <c r="W389"/>
  <c r="W73" i="14"/>
  <c r="W239" i="21"/>
  <c r="W259" s="1"/>
  <c r="T259"/>
  <c r="U330"/>
  <c r="W408"/>
  <c r="W177" i="22"/>
  <c r="U168" i="21"/>
  <c r="U281" i="18"/>
  <c r="U408" i="19"/>
  <c r="U73" i="18"/>
  <c r="U201"/>
  <c r="W9" i="17"/>
  <c r="R406" i="18"/>
  <c r="U72" i="17"/>
  <c r="U156"/>
  <c r="U22" i="15"/>
  <c r="W163" i="18"/>
  <c r="U365"/>
  <c r="W219" i="17"/>
  <c r="U185" i="13"/>
  <c r="W309" i="14"/>
  <c r="W260" i="13"/>
  <c r="U356" i="15"/>
  <c r="W136" i="13"/>
  <c r="W178"/>
  <c r="W324" i="14"/>
  <c r="U219" i="21"/>
  <c r="R427"/>
  <c r="U409" i="22"/>
  <c r="T343" i="21"/>
  <c r="W336"/>
  <c r="W370"/>
  <c r="W176" i="19"/>
  <c r="R322" i="20"/>
  <c r="U325" i="19"/>
  <c r="U240" i="18"/>
  <c r="U141" i="19"/>
  <c r="U304" i="18"/>
  <c r="W284"/>
  <c r="R259" i="17"/>
  <c r="U157" i="18"/>
  <c r="U409"/>
  <c r="R343" i="17"/>
  <c r="W52" i="16"/>
  <c r="U62"/>
  <c r="U331" i="13"/>
  <c r="U303" i="15"/>
  <c r="W359" i="13"/>
  <c r="U366" i="15"/>
  <c r="U220"/>
  <c r="U49"/>
  <c r="A56" i="26" l="1"/>
  <c r="A57" s="1"/>
  <c r="W107" i="22"/>
  <c r="W112" s="1"/>
  <c r="W427" i="18"/>
  <c r="R91" i="22"/>
  <c r="U74"/>
  <c r="U115"/>
  <c r="R133"/>
  <c r="U135" i="15"/>
  <c r="U154" s="1"/>
  <c r="R154"/>
  <c r="W323"/>
  <c r="W386"/>
  <c r="R250"/>
  <c r="U250" s="1"/>
  <c r="T241"/>
  <c r="W241" s="1"/>
  <c r="T246"/>
  <c r="W246" s="1"/>
  <c r="T249"/>
  <c r="W249" s="1"/>
  <c r="T254"/>
  <c r="W254" s="1"/>
  <c r="R239"/>
  <c r="U239" s="1"/>
  <c r="T244"/>
  <c r="W244" s="1"/>
  <c r="T247"/>
  <c r="W247" s="1"/>
  <c r="T252"/>
  <c r="W252" s="1"/>
  <c r="T239"/>
  <c r="T242"/>
  <c r="W242" s="1"/>
  <c r="T245"/>
  <c r="W245" s="1"/>
  <c r="T250"/>
  <c r="W250" s="1"/>
  <c r="T253"/>
  <c r="W253" s="1"/>
  <c r="T243"/>
  <c r="W243" s="1"/>
  <c r="T248"/>
  <c r="W248" s="1"/>
  <c r="R253"/>
  <c r="U253" s="1"/>
  <c r="R243"/>
  <c r="U243" s="1"/>
  <c r="R247"/>
  <c r="U247" s="1"/>
  <c r="T240"/>
  <c r="W240" s="1"/>
  <c r="R251"/>
  <c r="U251" s="1"/>
  <c r="R245"/>
  <c r="U245" s="1"/>
  <c r="R242"/>
  <c r="U242" s="1"/>
  <c r="W237"/>
  <c r="Q238"/>
  <c r="T231"/>
  <c r="W231" s="1"/>
  <c r="T228"/>
  <c r="W228" s="1"/>
  <c r="T223"/>
  <c r="W223" s="1"/>
  <c r="T220"/>
  <c r="W220" s="1"/>
  <c r="R233"/>
  <c r="U233" s="1"/>
  <c r="T233"/>
  <c r="W233" s="1"/>
  <c r="T230"/>
  <c r="W230" s="1"/>
  <c r="T225"/>
  <c r="W225" s="1"/>
  <c r="T222"/>
  <c r="W222" s="1"/>
  <c r="R218"/>
  <c r="U218" s="1"/>
  <c r="T232"/>
  <c r="W232" s="1"/>
  <c r="T227"/>
  <c r="W227" s="1"/>
  <c r="T224"/>
  <c r="W224" s="1"/>
  <c r="T219"/>
  <c r="W219" s="1"/>
  <c r="T229"/>
  <c r="W229" s="1"/>
  <c r="T226"/>
  <c r="W226" s="1"/>
  <c r="R228"/>
  <c r="U228" s="1"/>
  <c r="T218"/>
  <c r="R232"/>
  <c r="R222"/>
  <c r="U222" s="1"/>
  <c r="R226"/>
  <c r="U226" s="1"/>
  <c r="U232"/>
  <c r="O238"/>
  <c r="W385" i="18"/>
  <c r="R217" i="20"/>
  <c r="W407"/>
  <c r="W427" s="1"/>
  <c r="R91" i="19"/>
  <c r="W238" i="22"/>
  <c r="U406"/>
  <c r="U217" i="20"/>
  <c r="R224" i="15"/>
  <c r="U224" s="1"/>
  <c r="T251"/>
  <c r="W251" s="1"/>
  <c r="R28" i="20"/>
  <c r="R70" i="21"/>
  <c r="W217"/>
  <c r="W238" i="19"/>
  <c r="R70" i="20"/>
  <c r="T301" i="22"/>
  <c r="W283"/>
  <c r="T238" i="18"/>
  <c r="R230" i="15"/>
  <c r="U230" s="1"/>
  <c r="W346" i="22"/>
  <c r="W364" s="1"/>
  <c r="T364"/>
  <c r="W100" i="19"/>
  <c r="W112" s="1"/>
  <c r="T112"/>
  <c r="W116"/>
  <c r="T133"/>
  <c r="W73" i="15"/>
  <c r="W91" s="1"/>
  <c r="T91"/>
  <c r="T221"/>
  <c r="W221" s="1"/>
  <c r="T91" i="22"/>
  <c r="U133" i="21"/>
  <c r="U70"/>
  <c r="U259" i="22"/>
  <c r="T238" i="19"/>
  <c r="U322"/>
  <c r="U385"/>
  <c r="T301" i="21"/>
  <c r="U325" i="22"/>
  <c r="U70" i="20"/>
  <c r="U120" i="15"/>
  <c r="U133" s="1"/>
  <c r="R133"/>
  <c r="T175" i="22"/>
  <c r="W343" i="21"/>
  <c r="W364" i="17"/>
  <c r="W266" i="15"/>
  <c r="T280"/>
  <c r="T296" i="14"/>
  <c r="W296" s="1"/>
  <c r="T285"/>
  <c r="T288"/>
  <c r="W288" s="1"/>
  <c r="R281"/>
  <c r="T293"/>
  <c r="W293" s="1"/>
  <c r="R296"/>
  <c r="T295"/>
  <c r="W295" s="1"/>
  <c r="T290"/>
  <c r="W290" s="1"/>
  <c r="T292"/>
  <c r="W292" s="1"/>
  <c r="T286"/>
  <c r="W286" s="1"/>
  <c r="R286"/>
  <c r="U286" s="1"/>
  <c r="T287"/>
  <c r="W287" s="1"/>
  <c r="T289"/>
  <c r="W289" s="1"/>
  <c r="U296"/>
  <c r="U285"/>
  <c r="O301"/>
  <c r="U281"/>
  <c r="T270"/>
  <c r="W270" s="1"/>
  <c r="T274"/>
  <c r="W274" s="1"/>
  <c r="T260"/>
  <c r="T265"/>
  <c r="W265" s="1"/>
  <c r="T271"/>
  <c r="W271" s="1"/>
  <c r="R273"/>
  <c r="U273" s="1"/>
  <c r="R270"/>
  <c r="U270" s="1"/>
  <c r="T261"/>
  <c r="W261" s="1"/>
  <c r="T267"/>
  <c r="W267" s="1"/>
  <c r="R265"/>
  <c r="U265" s="1"/>
  <c r="R262"/>
  <c r="U262" s="1"/>
  <c r="T272"/>
  <c r="W272" s="1"/>
  <c r="R260"/>
  <c r="T266"/>
  <c r="W266" s="1"/>
  <c r="T263"/>
  <c r="W263" s="1"/>
  <c r="T273"/>
  <c r="W273" s="1"/>
  <c r="R269"/>
  <c r="U269" s="1"/>
  <c r="U91" i="22"/>
  <c r="W322" i="21"/>
  <c r="T175" i="19"/>
  <c r="W30"/>
  <c r="W49" s="1"/>
  <c r="T49"/>
  <c r="R406" i="22"/>
  <c r="W301" i="21"/>
  <c r="W49" i="18"/>
  <c r="W364" i="15"/>
  <c r="W94" i="16"/>
  <c r="T112"/>
  <c r="T49" i="14"/>
  <c r="W31"/>
  <c r="W49" s="1"/>
  <c r="W154" i="19"/>
  <c r="U28"/>
  <c r="T70" i="21"/>
  <c r="T91"/>
  <c r="T324" i="15"/>
  <c r="W324" s="1"/>
  <c r="T327"/>
  <c r="W327" s="1"/>
  <c r="T332"/>
  <c r="W332" s="1"/>
  <c r="T335"/>
  <c r="W335" s="1"/>
  <c r="T325"/>
  <c r="W325" s="1"/>
  <c r="T330"/>
  <c r="W330" s="1"/>
  <c r="T333"/>
  <c r="W333" s="1"/>
  <c r="T338"/>
  <c r="W338" s="1"/>
  <c r="T328"/>
  <c r="W328" s="1"/>
  <c r="T331"/>
  <c r="W331" s="1"/>
  <c r="T336"/>
  <c r="W336" s="1"/>
  <c r="R338"/>
  <c r="W71" i="21"/>
  <c r="W91" s="1"/>
  <c r="T49" i="22"/>
  <c r="Q406" i="13"/>
  <c r="W280" i="15"/>
  <c r="W112" i="16"/>
  <c r="T157" i="14"/>
  <c r="T170"/>
  <c r="W170" s="1"/>
  <c r="R155"/>
  <c r="R175" s="1"/>
  <c r="T162"/>
  <c r="W162" s="1"/>
  <c r="O175"/>
  <c r="T139"/>
  <c r="W139" s="1"/>
  <c r="T147"/>
  <c r="W147" s="1"/>
  <c r="O406" i="13"/>
  <c r="R353"/>
  <c r="U353" s="1"/>
  <c r="U364" s="1"/>
  <c r="T346"/>
  <c r="T368" i="14"/>
  <c r="W368" s="1"/>
  <c r="R372"/>
  <c r="U372" s="1"/>
  <c r="T352"/>
  <c r="W352" s="1"/>
  <c r="O259"/>
  <c r="U258"/>
  <c r="U259" s="1"/>
  <c r="T247"/>
  <c r="W247" s="1"/>
  <c r="T198"/>
  <c r="T211"/>
  <c r="W211" s="1"/>
  <c r="T9"/>
  <c r="W9" s="1"/>
  <c r="T12"/>
  <c r="W12" s="1"/>
  <c r="T17"/>
  <c r="W17" s="1"/>
  <c r="T20"/>
  <c r="W20" s="1"/>
  <c r="R9"/>
  <c r="T409" i="15"/>
  <c r="W409" s="1"/>
  <c r="T414"/>
  <c r="W414" s="1"/>
  <c r="T417"/>
  <c r="W417" s="1"/>
  <c r="O427"/>
  <c r="O406"/>
  <c r="R334"/>
  <c r="U334" s="1"/>
  <c r="R316"/>
  <c r="U316" s="1"/>
  <c r="W133" i="19"/>
  <c r="R28"/>
  <c r="T70"/>
  <c r="R302" i="15"/>
  <c r="U302" s="1"/>
  <c r="U322" s="1"/>
  <c r="R365"/>
  <c r="U365" s="1"/>
  <c r="U385" s="1"/>
  <c r="R323" i="14"/>
  <c r="T313" i="15"/>
  <c r="W313" s="1"/>
  <c r="T310"/>
  <c r="W310" s="1"/>
  <c r="T304"/>
  <c r="T379"/>
  <c r="W379" s="1"/>
  <c r="T374"/>
  <c r="W374" s="1"/>
  <c r="T371"/>
  <c r="W371" s="1"/>
  <c r="T366"/>
  <c r="T399"/>
  <c r="W399" s="1"/>
  <c r="T395"/>
  <c r="W395" s="1"/>
  <c r="T390"/>
  <c r="W390" s="1"/>
  <c r="T387"/>
  <c r="W387" s="1"/>
  <c r="T418"/>
  <c r="W418" s="1"/>
  <c r="T415"/>
  <c r="W415" s="1"/>
  <c r="T411"/>
  <c r="W411" s="1"/>
  <c r="T407"/>
  <c r="T13" i="14"/>
  <c r="W13" s="1"/>
  <c r="T206"/>
  <c r="W206" s="1"/>
  <c r="T337"/>
  <c r="W337" s="1"/>
  <c r="T367"/>
  <c r="O427" i="13"/>
  <c r="U426"/>
  <c r="U427" s="1"/>
  <c r="T302"/>
  <c r="R264"/>
  <c r="U264" s="1"/>
  <c r="U280" s="1"/>
  <c r="T113"/>
  <c r="R306" i="14"/>
  <c r="R310"/>
  <c r="U310" s="1"/>
  <c r="T311"/>
  <c r="T160"/>
  <c r="W106"/>
  <c r="W112" s="1"/>
  <c r="Q112"/>
  <c r="W61"/>
  <c r="W53"/>
  <c r="W70" s="1"/>
  <c r="W22"/>
  <c r="R20"/>
  <c r="O385" i="15"/>
  <c r="O364"/>
  <c r="R386"/>
  <c r="U386" s="1"/>
  <c r="R197" i="14"/>
  <c r="R365"/>
  <c r="U365" s="1"/>
  <c r="U385" s="1"/>
  <c r="T315" i="15"/>
  <c r="W315" s="1"/>
  <c r="T312"/>
  <c r="W312" s="1"/>
  <c r="T309"/>
  <c r="W309" s="1"/>
  <c r="T306"/>
  <c r="W306" s="1"/>
  <c r="T376"/>
  <c r="W376" s="1"/>
  <c r="T373"/>
  <c r="W373" s="1"/>
  <c r="T368"/>
  <c r="W368" s="1"/>
  <c r="T398"/>
  <c r="W398" s="1"/>
  <c r="T392"/>
  <c r="W392" s="1"/>
  <c r="T421"/>
  <c r="W421" s="1"/>
  <c r="T410"/>
  <c r="W410" s="1"/>
  <c r="T23" i="14"/>
  <c r="W23" s="1"/>
  <c r="T19"/>
  <c r="W19" s="1"/>
  <c r="T16"/>
  <c r="W16" s="1"/>
  <c r="T8"/>
  <c r="T244"/>
  <c r="T378"/>
  <c r="W378" s="1"/>
  <c r="R245" i="13"/>
  <c r="U245" s="1"/>
  <c r="T334" i="14"/>
  <c r="W334" s="1"/>
  <c r="W343" s="1"/>
  <c r="R328"/>
  <c r="T262"/>
  <c r="W262" s="1"/>
  <c r="T268"/>
  <c r="T134"/>
  <c r="T154" s="1"/>
  <c r="O343" i="15"/>
  <c r="R178"/>
  <c r="R196" s="1"/>
  <c r="R184"/>
  <c r="U184" s="1"/>
  <c r="Q112"/>
  <c r="R18"/>
  <c r="U18" s="1"/>
  <c r="R251" i="16"/>
  <c r="R259" s="1"/>
  <c r="O217" i="13"/>
  <c r="T140"/>
  <c r="W140" s="1"/>
  <c r="T134"/>
  <c r="W134" s="1"/>
  <c r="T92"/>
  <c r="O427" i="14"/>
  <c r="T391"/>
  <c r="T406" s="1"/>
  <c r="R332"/>
  <c r="U332" s="1"/>
  <c r="R266"/>
  <c r="R182"/>
  <c r="U182" s="1"/>
  <c r="W134"/>
  <c r="W154" s="1"/>
  <c r="O70"/>
  <c r="R44"/>
  <c r="U44" s="1"/>
  <c r="R30"/>
  <c r="R34"/>
  <c r="U34" s="1"/>
  <c r="R38"/>
  <c r="U38" s="1"/>
  <c r="U20"/>
  <c r="R304" i="15"/>
  <c r="U304" s="1"/>
  <c r="R290"/>
  <c r="U290" s="1"/>
  <c r="R284"/>
  <c r="U284" s="1"/>
  <c r="R261"/>
  <c r="R262"/>
  <c r="U262" s="1"/>
  <c r="R266"/>
  <c r="U266" s="1"/>
  <c r="R274"/>
  <c r="U274" s="1"/>
  <c r="R241"/>
  <c r="U241" s="1"/>
  <c r="U259" s="1"/>
  <c r="T211"/>
  <c r="R409" i="16"/>
  <c r="Q406"/>
  <c r="R380"/>
  <c r="Q112" i="13"/>
  <c r="R75"/>
  <c r="R79"/>
  <c r="U79" s="1"/>
  <c r="Q28"/>
  <c r="W391" i="14"/>
  <c r="W406" s="1"/>
  <c r="T344"/>
  <c r="U328"/>
  <c r="R288"/>
  <c r="R292"/>
  <c r="U292" s="1"/>
  <c r="W268"/>
  <c r="Q280"/>
  <c r="R410" i="15"/>
  <c r="U410" s="1"/>
  <c r="U427" s="1"/>
  <c r="R400"/>
  <c r="U400" s="1"/>
  <c r="R390"/>
  <c r="R368"/>
  <c r="U368" s="1"/>
  <c r="R348"/>
  <c r="U348" s="1"/>
  <c r="R345"/>
  <c r="U345" s="1"/>
  <c r="U338"/>
  <c r="R324"/>
  <c r="Q301"/>
  <c r="R219"/>
  <c r="R227"/>
  <c r="U227" s="1"/>
  <c r="O196"/>
  <c r="T127"/>
  <c r="R12"/>
  <c r="U12" s="1"/>
  <c r="R11"/>
  <c r="R387" i="16"/>
  <c r="U387"/>
  <c r="Q385"/>
  <c r="R352"/>
  <c r="R305"/>
  <c r="R284"/>
  <c r="O280"/>
  <c r="W64" i="14"/>
  <c r="W56"/>
  <c r="W83"/>
  <c r="W77"/>
  <c r="W91" s="1"/>
  <c r="T393" i="13"/>
  <c r="T406" s="1"/>
  <c r="R338"/>
  <c r="U338" s="1"/>
  <c r="R327"/>
  <c r="T206"/>
  <c r="W206" s="1"/>
  <c r="T198"/>
  <c r="W198" s="1"/>
  <c r="W217" s="1"/>
  <c r="R197"/>
  <c r="T191"/>
  <c r="W191" s="1"/>
  <c r="R189"/>
  <c r="U189" s="1"/>
  <c r="R169"/>
  <c r="U169" s="1"/>
  <c r="R160"/>
  <c r="U160" s="1"/>
  <c r="T65"/>
  <c r="T411" i="14"/>
  <c r="W411" s="1"/>
  <c r="T409"/>
  <c r="W409" s="1"/>
  <c r="W160"/>
  <c r="R76"/>
  <c r="R64"/>
  <c r="U64" s="1"/>
  <c r="R51"/>
  <c r="U51" s="1"/>
  <c r="O49"/>
  <c r="U9"/>
  <c r="O28"/>
  <c r="Q427" i="15"/>
  <c r="U370"/>
  <c r="Q343"/>
  <c r="O322"/>
  <c r="O301"/>
  <c r="O280"/>
  <c r="R254"/>
  <c r="U254" s="1"/>
  <c r="R246"/>
  <c r="U246" s="1"/>
  <c r="R100"/>
  <c r="R112" s="1"/>
  <c r="R83"/>
  <c r="Q175" i="16"/>
  <c r="T64"/>
  <c r="W64" s="1"/>
  <c r="R58"/>
  <c r="T391" i="17"/>
  <c r="W391" s="1"/>
  <c r="T393"/>
  <c r="W393" s="1"/>
  <c r="R302"/>
  <c r="T180"/>
  <c r="T188"/>
  <c r="W188" s="1"/>
  <c r="R168"/>
  <c r="U168" s="1"/>
  <c r="R155"/>
  <c r="U155" s="1"/>
  <c r="R412" i="18"/>
  <c r="R334"/>
  <c r="U334" s="1"/>
  <c r="R183"/>
  <c r="T71"/>
  <c r="T349" i="19"/>
  <c r="W349" s="1"/>
  <c r="T347"/>
  <c r="W347" s="1"/>
  <c r="O301"/>
  <c r="T270"/>
  <c r="W270" s="1"/>
  <c r="T262"/>
  <c r="T266"/>
  <c r="W266" s="1"/>
  <c r="T242"/>
  <c r="R230"/>
  <c r="O217"/>
  <c r="O70"/>
  <c r="O49"/>
  <c r="O406" i="20"/>
  <c r="Q364"/>
  <c r="R324"/>
  <c r="U324" s="1"/>
  <c r="R261"/>
  <c r="U261" s="1"/>
  <c r="U280" s="1"/>
  <c r="O280"/>
  <c r="O238"/>
  <c r="Q175"/>
  <c r="O154"/>
  <c r="R95"/>
  <c r="O238" i="21"/>
  <c r="O49"/>
  <c r="Q28"/>
  <c r="R352" i="22"/>
  <c r="U352" s="1"/>
  <c r="R209"/>
  <c r="U209" s="1"/>
  <c r="Q91"/>
  <c r="U356" i="16"/>
  <c r="R220"/>
  <c r="R238" s="1"/>
  <c r="Q427" i="17"/>
  <c r="O427"/>
  <c r="O343"/>
  <c r="O133"/>
  <c r="Q70"/>
  <c r="R368" i="18"/>
  <c r="R385" s="1"/>
  <c r="R117"/>
  <c r="U117" s="1"/>
  <c r="R122"/>
  <c r="T407" i="19"/>
  <c r="T323"/>
  <c r="Q238"/>
  <c r="O364" i="20"/>
  <c r="O301"/>
  <c r="O259"/>
  <c r="O217"/>
  <c r="Q91"/>
  <c r="Q70"/>
  <c r="R39"/>
  <c r="U39" s="1"/>
  <c r="T181" i="21"/>
  <c r="W181" s="1"/>
  <c r="R356" i="22"/>
  <c r="Q343"/>
  <c r="R169"/>
  <c r="U169" s="1"/>
  <c r="U175" s="1"/>
  <c r="O154"/>
  <c r="Q259" i="15"/>
  <c r="Q217"/>
  <c r="T169"/>
  <c r="Q154"/>
  <c r="Q70"/>
  <c r="R394" i="16"/>
  <c r="U394" s="1"/>
  <c r="R391"/>
  <c r="U391" s="1"/>
  <c r="T337"/>
  <c r="T211"/>
  <c r="Q133"/>
  <c r="R105"/>
  <c r="U105" s="1"/>
  <c r="Q154" i="17"/>
  <c r="O70"/>
  <c r="T17"/>
  <c r="W17" s="1"/>
  <c r="T13"/>
  <c r="W13" s="1"/>
  <c r="R418" i="18"/>
  <c r="O406"/>
  <c r="R284"/>
  <c r="T281"/>
  <c r="T301" s="1"/>
  <c r="R199"/>
  <c r="T164"/>
  <c r="O49"/>
  <c r="O406" i="19"/>
  <c r="O385"/>
  <c r="R324"/>
  <c r="U324" s="1"/>
  <c r="U343" s="1"/>
  <c r="R289"/>
  <c r="U289" s="1"/>
  <c r="R201"/>
  <c r="U201" s="1"/>
  <c r="R135"/>
  <c r="U135" s="1"/>
  <c r="R145"/>
  <c r="U145" s="1"/>
  <c r="R119"/>
  <c r="R61"/>
  <c r="U61" s="1"/>
  <c r="R51"/>
  <c r="U51" s="1"/>
  <c r="R34"/>
  <c r="R39"/>
  <c r="U39" s="1"/>
  <c r="R408" i="20"/>
  <c r="U408" s="1"/>
  <c r="R394"/>
  <c r="U394" s="1"/>
  <c r="R398"/>
  <c r="U398" s="1"/>
  <c r="R366"/>
  <c r="T365"/>
  <c r="R223"/>
  <c r="R179"/>
  <c r="U179" s="1"/>
  <c r="R166"/>
  <c r="U166" s="1"/>
  <c r="O70"/>
  <c r="R351" i="21"/>
  <c r="Q112"/>
  <c r="Q91"/>
  <c r="T309" i="22"/>
  <c r="W309" s="1"/>
  <c r="R314"/>
  <c r="R322" s="1"/>
  <c r="R282"/>
  <c r="U282" s="1"/>
  <c r="R94"/>
  <c r="U94" s="1"/>
  <c r="O70"/>
  <c r="T169" i="16"/>
  <c r="T175" s="1"/>
  <c r="Q112"/>
  <c r="R84"/>
  <c r="U84" s="1"/>
  <c r="R73"/>
  <c r="U73" s="1"/>
  <c r="T407" i="17"/>
  <c r="O385"/>
  <c r="T323"/>
  <c r="O301"/>
  <c r="T239"/>
  <c r="T223"/>
  <c r="W223" s="1"/>
  <c r="R218"/>
  <c r="R118"/>
  <c r="U118" s="1"/>
  <c r="R116"/>
  <c r="U116" s="1"/>
  <c r="T92"/>
  <c r="O49"/>
  <c r="U368" i="18"/>
  <c r="T96"/>
  <c r="W96" s="1"/>
  <c r="Q301" i="19"/>
  <c r="R180"/>
  <c r="T183"/>
  <c r="W183" s="1"/>
  <c r="R176"/>
  <c r="Q133"/>
  <c r="Q70"/>
  <c r="Q49"/>
  <c r="Q427" i="20"/>
  <c r="Q385"/>
  <c r="R356"/>
  <c r="U356" s="1"/>
  <c r="Q322"/>
  <c r="R282"/>
  <c r="Q280"/>
  <c r="R248"/>
  <c r="R158"/>
  <c r="T407" i="21"/>
  <c r="W407" s="1"/>
  <c r="W427" s="1"/>
  <c r="O259"/>
  <c r="Q70"/>
  <c r="R137" i="22"/>
  <c r="O28"/>
  <c r="U238"/>
  <c r="W28" i="20"/>
  <c r="W364" i="21"/>
  <c r="W28" i="17"/>
  <c r="U28" i="14"/>
  <c r="U343" i="22"/>
  <c r="W175"/>
  <c r="U133"/>
  <c r="W280"/>
  <c r="W301"/>
  <c r="U322" i="20"/>
  <c r="R154" i="13"/>
  <c r="W217" i="22"/>
  <c r="W196" i="21"/>
  <c r="U427"/>
  <c r="W322" i="22"/>
  <c r="W259"/>
  <c r="R259"/>
  <c r="W178" i="14"/>
  <c r="W196" s="1"/>
  <c r="R322" i="15"/>
  <c r="R343" i="19"/>
  <c r="T196" i="21"/>
  <c r="T217" i="13"/>
  <c r="T427" i="21"/>
  <c r="T322" i="22"/>
  <c r="R364" i="13"/>
  <c r="T385" i="18"/>
  <c r="R280" i="20"/>
  <c r="R238" i="22"/>
  <c r="R28" i="21"/>
  <c r="R175" i="22"/>
  <c r="U368" i="21"/>
  <c r="U385" s="1"/>
  <c r="R259" i="15"/>
  <c r="R301" i="18"/>
  <c r="R385" i="15"/>
  <c r="W71" i="17"/>
  <c r="W91" s="1"/>
  <c r="R112" i="20"/>
  <c r="T238" i="22"/>
  <c r="R133" i="21"/>
  <c r="R364" i="22"/>
  <c r="T217"/>
  <c r="U345" i="20"/>
  <c r="U364" s="1"/>
  <c r="T28" i="17"/>
  <c r="U325" i="20"/>
  <c r="U343" s="1"/>
  <c r="R280" i="13"/>
  <c r="R154" i="22"/>
  <c r="R427" i="15"/>
  <c r="T28" i="20"/>
  <c r="W98" i="18"/>
  <c r="W112" s="1"/>
  <c r="T112"/>
  <c r="W280" i="17"/>
  <c r="W94" i="21"/>
  <c r="W112" s="1"/>
  <c r="T112"/>
  <c r="R217" i="16"/>
  <c r="T406" i="22"/>
  <c r="W113" i="21"/>
  <c r="W133" s="1"/>
  <c r="T133"/>
  <c r="T154"/>
  <c r="W134"/>
  <c r="W154" s="1"/>
  <c r="W175"/>
  <c r="W40" i="20"/>
  <c r="W49" s="1"/>
  <c r="T49"/>
  <c r="W366" i="22"/>
  <c r="W385" s="1"/>
  <c r="T385"/>
  <c r="W8" i="21"/>
  <c r="W28" s="1"/>
  <c r="T28"/>
  <c r="W29"/>
  <c r="W49" s="1"/>
  <c r="T49"/>
  <c r="W343" i="22"/>
  <c r="T427"/>
  <c r="W53" i="19"/>
  <c r="W70" s="1"/>
  <c r="W393" i="13"/>
  <c r="W406" s="1"/>
  <c r="T266"/>
  <c r="W266" s="1"/>
  <c r="W280" s="1"/>
  <c r="T179"/>
  <c r="R181"/>
  <c r="U181" s="1"/>
  <c r="R142"/>
  <c r="U142" s="1"/>
  <c r="U154" s="1"/>
  <c r="U178" i="15"/>
  <c r="U196" s="1"/>
  <c r="R246" i="13"/>
  <c r="U246" s="1"/>
  <c r="U259" s="1"/>
  <c r="T144"/>
  <c r="U251" i="16"/>
  <c r="U259" s="1"/>
  <c r="U266" i="14"/>
  <c r="U30"/>
  <c r="U49" s="1"/>
  <c r="U261" i="15"/>
  <c r="R177" i="13"/>
  <c r="U177" s="1"/>
  <c r="R159"/>
  <c r="U288" i="14"/>
  <c r="U301" s="1"/>
  <c r="W169" i="16"/>
  <c r="W175" s="1"/>
  <c r="R354" i="15"/>
  <c r="U354" s="1"/>
  <c r="R352"/>
  <c r="U352" s="1"/>
  <c r="R270"/>
  <c r="R101" i="16"/>
  <c r="R112" s="1"/>
  <c r="T56"/>
  <c r="W426" i="17"/>
  <c r="R407"/>
  <c r="T389"/>
  <c r="T229"/>
  <c r="W229" s="1"/>
  <c r="T221"/>
  <c r="R162"/>
  <c r="U162" s="1"/>
  <c r="U175" s="1"/>
  <c r="R166"/>
  <c r="U166" s="1"/>
  <c r="R170"/>
  <c r="U170" s="1"/>
  <c r="R122"/>
  <c r="U122" s="1"/>
  <c r="R103"/>
  <c r="U103" s="1"/>
  <c r="R106"/>
  <c r="U106" s="1"/>
  <c r="T389" i="18"/>
  <c r="U180" i="19"/>
  <c r="T419" i="14"/>
  <c r="R186"/>
  <c r="R52"/>
  <c r="U52" s="1"/>
  <c r="R392" i="15"/>
  <c r="R406" s="1"/>
  <c r="R358"/>
  <c r="U358" s="1"/>
  <c r="R325"/>
  <c r="R286"/>
  <c r="U286" s="1"/>
  <c r="U301" s="1"/>
  <c r="T317" i="17"/>
  <c r="W317" s="1"/>
  <c r="T309"/>
  <c r="R164"/>
  <c r="U164" s="1"/>
  <c r="R82"/>
  <c r="U82" s="1"/>
  <c r="R408" i="18"/>
  <c r="R241"/>
  <c r="R243"/>
  <c r="U243" s="1"/>
  <c r="R251"/>
  <c r="U251" s="1"/>
  <c r="Q196"/>
  <c r="R156"/>
  <c r="R175" s="1"/>
  <c r="T155"/>
  <c r="R114"/>
  <c r="U390" i="15"/>
  <c r="R346"/>
  <c r="R350"/>
  <c r="U350" s="1"/>
  <c r="U324"/>
  <c r="R231"/>
  <c r="R238" s="1"/>
  <c r="U219"/>
  <c r="T74" i="16"/>
  <c r="R72"/>
  <c r="O175" i="17"/>
  <c r="O91"/>
  <c r="R307" i="18"/>
  <c r="U307" s="1"/>
  <c r="T302"/>
  <c r="Q259"/>
  <c r="W164"/>
  <c r="U122"/>
  <c r="R35"/>
  <c r="U35" s="1"/>
  <c r="R31"/>
  <c r="R60" i="14"/>
  <c r="U60" s="1"/>
  <c r="R56"/>
  <c r="U56" s="1"/>
  <c r="T399" i="17"/>
  <c r="W399" s="1"/>
  <c r="R115"/>
  <c r="R126"/>
  <c r="U126" s="1"/>
  <c r="R71"/>
  <c r="R84"/>
  <c r="U84" s="1"/>
  <c r="R78"/>
  <c r="U78" s="1"/>
  <c r="R86"/>
  <c r="U86" s="1"/>
  <c r="U418" i="18"/>
  <c r="U412"/>
  <c r="U372"/>
  <c r="U385" s="1"/>
  <c r="R303"/>
  <c r="U284"/>
  <c r="U301" s="1"/>
  <c r="O259"/>
  <c r="T14"/>
  <c r="W14" s="1"/>
  <c r="T10"/>
  <c r="T353" i="19"/>
  <c r="W353" s="1"/>
  <c r="O238"/>
  <c r="T185"/>
  <c r="W185" s="1"/>
  <c r="W196" s="1"/>
  <c r="R64"/>
  <c r="U64" s="1"/>
  <c r="R400" i="20"/>
  <c r="U400" s="1"/>
  <c r="Q196"/>
  <c r="R136"/>
  <c r="O91"/>
  <c r="T389" i="21"/>
  <c r="T393"/>
  <c r="W393" s="1"/>
  <c r="T399"/>
  <c r="W399" s="1"/>
  <c r="T391"/>
  <c r="W391" s="1"/>
  <c r="R310"/>
  <c r="R313"/>
  <c r="U313" s="1"/>
  <c r="R317"/>
  <c r="U317" s="1"/>
  <c r="R285"/>
  <c r="R249"/>
  <c r="R251"/>
  <c r="U251" s="1"/>
  <c r="O175"/>
  <c r="R414" i="22"/>
  <c r="U414" s="1"/>
  <c r="Q133"/>
  <c r="R8" i="17"/>
  <c r="R336" i="18"/>
  <c r="U336" s="1"/>
  <c r="U343" s="1"/>
  <c r="R126"/>
  <c r="U126" s="1"/>
  <c r="R86"/>
  <c r="T18"/>
  <c r="W18" s="1"/>
  <c r="R420" i="19"/>
  <c r="U420" s="1"/>
  <c r="U427" s="1"/>
  <c r="R344"/>
  <c r="R282"/>
  <c r="R205"/>
  <c r="R149"/>
  <c r="U149" s="1"/>
  <c r="U154" s="1"/>
  <c r="R57"/>
  <c r="R387" i="20"/>
  <c r="U158"/>
  <c r="O175"/>
  <c r="R162"/>
  <c r="R170"/>
  <c r="U170" s="1"/>
  <c r="Q112"/>
  <c r="R72"/>
  <c r="U72" s="1"/>
  <c r="R80"/>
  <c r="U80" s="1"/>
  <c r="R74"/>
  <c r="U74" s="1"/>
  <c r="R41"/>
  <c r="U41" s="1"/>
  <c r="R38"/>
  <c r="R43"/>
  <c r="U43" s="1"/>
  <c r="T379" i="21"/>
  <c r="W379" s="1"/>
  <c r="W385" s="1"/>
  <c r="Q322"/>
  <c r="U249"/>
  <c r="R223"/>
  <c r="Q196"/>
  <c r="R408" i="22"/>
  <c r="R375"/>
  <c r="U375" s="1"/>
  <c r="R261"/>
  <c r="R280" s="1"/>
  <c r="Q238"/>
  <c r="T183"/>
  <c r="W183" s="1"/>
  <c r="O133"/>
  <c r="R104"/>
  <c r="R112" s="1"/>
  <c r="R53"/>
  <c r="U53" s="1"/>
  <c r="R56"/>
  <c r="U56" s="1"/>
  <c r="R51"/>
  <c r="R30"/>
  <c r="T23"/>
  <c r="T28" s="1"/>
  <c r="R293" i="19"/>
  <c r="U293" s="1"/>
  <c r="R283"/>
  <c r="U283" s="1"/>
  <c r="Q28"/>
  <c r="O427" i="20"/>
  <c r="R409"/>
  <c r="U95"/>
  <c r="U112" s="1"/>
  <c r="O406" i="21"/>
  <c r="T260"/>
  <c r="R260"/>
  <c r="Q238"/>
  <c r="R210"/>
  <c r="U210" s="1"/>
  <c r="U217" s="1"/>
  <c r="R160"/>
  <c r="R146"/>
  <c r="R35"/>
  <c r="U35" s="1"/>
  <c r="U49" s="1"/>
  <c r="R371" i="22"/>
  <c r="U371" s="1"/>
  <c r="U356"/>
  <c r="U364" s="1"/>
  <c r="R176"/>
  <c r="Q49"/>
  <c r="R23"/>
  <c r="U23" s="1"/>
  <c r="T357" i="19"/>
  <c r="W357" s="1"/>
  <c r="R291"/>
  <c r="U291" s="1"/>
  <c r="O28"/>
  <c r="R177" i="20"/>
  <c r="R148"/>
  <c r="U148" s="1"/>
  <c r="R125"/>
  <c r="R133" s="1"/>
  <c r="O49"/>
  <c r="Q364" i="21"/>
  <c r="R326"/>
  <c r="O301"/>
  <c r="R252"/>
  <c r="U252" s="1"/>
  <c r="R72"/>
  <c r="O217" i="22"/>
  <c r="U137"/>
  <c r="U154" s="1"/>
  <c r="R74" i="21"/>
  <c r="U74" s="1"/>
  <c r="R78"/>
  <c r="U78" s="1"/>
  <c r="R422" i="22"/>
  <c r="U422" s="1"/>
  <c r="R410"/>
  <c r="U410" s="1"/>
  <c r="R377"/>
  <c r="U377" s="1"/>
  <c r="R373"/>
  <c r="U373" s="1"/>
  <c r="R201"/>
  <c r="T179"/>
  <c r="R8"/>
  <c r="R281"/>
  <c r="T187"/>
  <c r="W187" s="1"/>
  <c r="A58" i="26" l="1"/>
  <c r="A63" s="1"/>
  <c r="A64" s="1"/>
  <c r="U259" i="21"/>
  <c r="W364" i="19"/>
  <c r="U231" i="15"/>
  <c r="U248" i="20"/>
  <c r="U259" s="1"/>
  <c r="R259"/>
  <c r="U218" i="17"/>
  <c r="U238" s="1"/>
  <c r="R238"/>
  <c r="W323"/>
  <c r="W343" s="1"/>
  <c r="T343"/>
  <c r="R385" i="20"/>
  <c r="U366"/>
  <c r="U385" s="1"/>
  <c r="U119" i="19"/>
  <c r="U133" s="1"/>
  <c r="R133"/>
  <c r="W407"/>
  <c r="W427" s="1"/>
  <c r="T427"/>
  <c r="U314" i="22"/>
  <c r="U322" s="1"/>
  <c r="W262" i="19"/>
  <c r="W280" s="1"/>
  <c r="T280"/>
  <c r="W180" i="17"/>
  <c r="W196" s="1"/>
  <c r="T196"/>
  <c r="U58" i="16"/>
  <c r="U70" s="1"/>
  <c r="R70"/>
  <c r="U83" i="15"/>
  <c r="U91" s="1"/>
  <c r="R91"/>
  <c r="U197" i="13"/>
  <c r="U217" s="1"/>
  <c r="R217"/>
  <c r="U305" i="16"/>
  <c r="U322" s="1"/>
  <c r="R322"/>
  <c r="T133" i="15"/>
  <c r="W127"/>
  <c r="W133" s="1"/>
  <c r="U380" i="16"/>
  <c r="U385" s="1"/>
  <c r="R385"/>
  <c r="W211" i="15"/>
  <c r="W217" s="1"/>
  <c r="T217"/>
  <c r="R49" i="14"/>
  <c r="W244"/>
  <c r="W259" s="1"/>
  <c r="T259"/>
  <c r="U306"/>
  <c r="U322" s="1"/>
  <c r="R322"/>
  <c r="W198"/>
  <c r="W217" s="1"/>
  <c r="T217"/>
  <c r="U155"/>
  <c r="U175" s="1"/>
  <c r="T280"/>
  <c r="W260"/>
  <c r="W280" s="1"/>
  <c r="R301"/>
  <c r="T406" i="15"/>
  <c r="T343" i="14"/>
  <c r="R259" i="13"/>
  <c r="W92" i="17"/>
  <c r="W112" s="1"/>
  <c r="T112"/>
  <c r="U34" i="19"/>
  <c r="U49" s="1"/>
  <c r="R49"/>
  <c r="W211" i="16"/>
  <c r="W217" s="1"/>
  <c r="T217"/>
  <c r="U230" i="19"/>
  <c r="U238" s="1"/>
  <c r="R238"/>
  <c r="W71" i="18"/>
  <c r="W91" s="1"/>
  <c r="T91"/>
  <c r="U302" i="17"/>
  <c r="U322" s="1"/>
  <c r="R322"/>
  <c r="U352" i="16"/>
  <c r="U364" s="1"/>
  <c r="R364"/>
  <c r="R406"/>
  <c r="W92" i="13"/>
  <c r="W112" s="1"/>
  <c r="T112"/>
  <c r="W281" i="18"/>
  <c r="W301" s="1"/>
  <c r="W8" i="14"/>
  <c r="W28" s="1"/>
  <c r="T28"/>
  <c r="U197"/>
  <c r="U217" s="1"/>
  <c r="R217"/>
  <c r="W113" i="13"/>
  <c r="W133" s="1"/>
  <c r="T133"/>
  <c r="U323" i="14"/>
  <c r="U343" s="1"/>
  <c r="R343"/>
  <c r="W157"/>
  <c r="W175" s="1"/>
  <c r="T175"/>
  <c r="T238" i="15"/>
  <c r="W218"/>
  <c r="W238" s="1"/>
  <c r="W406"/>
  <c r="U261" i="22"/>
  <c r="U280" s="1"/>
  <c r="U125" i="20"/>
  <c r="U133" s="1"/>
  <c r="U112" i="17"/>
  <c r="R301" i="15"/>
  <c r="T364" i="19"/>
  <c r="R112" i="17"/>
  <c r="U282" i="20"/>
  <c r="U301" s="1"/>
  <c r="R301"/>
  <c r="U176" i="19"/>
  <c r="U196" s="1"/>
  <c r="R196"/>
  <c r="W239" i="17"/>
  <c r="W259" s="1"/>
  <c r="T259"/>
  <c r="W407"/>
  <c r="W427" s="1"/>
  <c r="T427"/>
  <c r="U351" i="21"/>
  <c r="U364" s="1"/>
  <c r="R364"/>
  <c r="U223" i="20"/>
  <c r="U238" s="1"/>
  <c r="R238"/>
  <c r="U199" i="18"/>
  <c r="U217" s="1"/>
  <c r="R217"/>
  <c r="W337" i="16"/>
  <c r="W343" s="1"/>
  <c r="T343"/>
  <c r="W242" i="19"/>
  <c r="W259" s="1"/>
  <c r="T259"/>
  <c r="U183" i="18"/>
  <c r="U196" s="1"/>
  <c r="R196"/>
  <c r="U11" i="15"/>
  <c r="U28" s="1"/>
  <c r="R28"/>
  <c r="W344" i="14"/>
  <c r="W364" s="1"/>
  <c r="T364"/>
  <c r="U75" i="13"/>
  <c r="U91" s="1"/>
  <c r="R91"/>
  <c r="U409" i="16"/>
  <c r="U427" s="1"/>
  <c r="R427"/>
  <c r="W311" i="14"/>
  <c r="W322" s="1"/>
  <c r="T322"/>
  <c r="W367"/>
  <c r="W385" s="1"/>
  <c r="T385"/>
  <c r="W407" i="15"/>
  <c r="W427" s="1"/>
  <c r="T427"/>
  <c r="W366"/>
  <c r="W385" s="1"/>
  <c r="T385"/>
  <c r="W304"/>
  <c r="W322" s="1"/>
  <c r="T322"/>
  <c r="R28" i="14"/>
  <c r="U260"/>
  <c r="R280"/>
  <c r="W285"/>
  <c r="W301" s="1"/>
  <c r="T301"/>
  <c r="R385"/>
  <c r="T259" i="15"/>
  <c r="W239"/>
  <c r="W259" s="1"/>
  <c r="T343"/>
  <c r="R343" i="20"/>
  <c r="R364"/>
  <c r="U238" i="15"/>
  <c r="U280" i="14"/>
  <c r="W365" i="20"/>
  <c r="W385" s="1"/>
  <c r="T385"/>
  <c r="T175" i="15"/>
  <c r="W169"/>
  <c r="W175" s="1"/>
  <c r="W323" i="19"/>
  <c r="W343" s="1"/>
  <c r="T343"/>
  <c r="U220" i="16"/>
  <c r="U238" s="1"/>
  <c r="U76" i="14"/>
  <c r="U91" s="1"/>
  <c r="R91"/>
  <c r="W65" i="13"/>
  <c r="W70" s="1"/>
  <c r="T70"/>
  <c r="U327"/>
  <c r="U343" s="1"/>
  <c r="R343"/>
  <c r="U284" i="16"/>
  <c r="U301" s="1"/>
  <c r="R301"/>
  <c r="U406"/>
  <c r="U100" i="15"/>
  <c r="U112" s="1"/>
  <c r="W302" i="13"/>
  <c r="W322" s="1"/>
  <c r="T322"/>
  <c r="W346"/>
  <c r="W364" s="1"/>
  <c r="T364"/>
  <c r="W343" i="15"/>
  <c r="U385" i="22"/>
  <c r="U8"/>
  <c r="U28" s="1"/>
  <c r="R28"/>
  <c r="U177" i="20"/>
  <c r="U196" s="1"/>
  <c r="R196"/>
  <c r="W260" i="21"/>
  <c r="W280" s="1"/>
  <c r="T280"/>
  <c r="U57" i="19"/>
  <c r="U70" s="1"/>
  <c r="R70"/>
  <c r="W155" i="18"/>
  <c r="W175" s="1"/>
  <c r="T175"/>
  <c r="U325" i="15"/>
  <c r="U343" s="1"/>
  <c r="R343"/>
  <c r="W389" i="18"/>
  <c r="W406" s="1"/>
  <c r="T406"/>
  <c r="W179" i="22"/>
  <c r="W196" s="1"/>
  <c r="T196"/>
  <c r="W23"/>
  <c r="W28" s="1"/>
  <c r="U30"/>
  <c r="U49" s="1"/>
  <c r="R49"/>
  <c r="W10" i="18"/>
  <c r="W28" s="1"/>
  <c r="T28"/>
  <c r="U241"/>
  <c r="U259" s="1"/>
  <c r="R259"/>
  <c r="W389" i="17"/>
  <c r="W406" s="1"/>
  <c r="T406"/>
  <c r="R196" i="13"/>
  <c r="R175" i="17"/>
  <c r="T385" i="21"/>
  <c r="R154" i="19"/>
  <c r="U201" i="22"/>
  <c r="U217" s="1"/>
  <c r="R217"/>
  <c r="U104"/>
  <c r="U112" s="1"/>
  <c r="U51"/>
  <c r="U70" s="1"/>
  <c r="R70"/>
  <c r="U223" i="21"/>
  <c r="U238" s="1"/>
  <c r="R238"/>
  <c r="U205" i="19"/>
  <c r="U217" s="1"/>
  <c r="R217"/>
  <c r="U8" i="17"/>
  <c r="U28" s="1"/>
  <c r="R28"/>
  <c r="U303" i="18"/>
  <c r="U322" s="1"/>
  <c r="R322"/>
  <c r="W302"/>
  <c r="W322" s="1"/>
  <c r="T322"/>
  <c r="U72" i="16"/>
  <c r="U91" s="1"/>
  <c r="R91"/>
  <c r="U408" i="18"/>
  <c r="U427" s="1"/>
  <c r="R427"/>
  <c r="U407" i="17"/>
  <c r="U427" s="1"/>
  <c r="R427"/>
  <c r="U270" i="15"/>
  <c r="R280"/>
  <c r="U101" i="16"/>
  <c r="U112" s="1"/>
  <c r="U392" i="15"/>
  <c r="U406" s="1"/>
  <c r="U280"/>
  <c r="R49" i="21"/>
  <c r="R343" i="18"/>
  <c r="R217" i="21"/>
  <c r="R427" i="19"/>
  <c r="U72" i="21"/>
  <c r="U91" s="1"/>
  <c r="R91"/>
  <c r="U160"/>
  <c r="U175" s="1"/>
  <c r="R175"/>
  <c r="R427" i="22"/>
  <c r="U408"/>
  <c r="U427" s="1"/>
  <c r="U162" i="20"/>
  <c r="U175" s="1"/>
  <c r="R175"/>
  <c r="U344" i="19"/>
  <c r="U364" s="1"/>
  <c r="R364"/>
  <c r="U285" i="21"/>
  <c r="U301" s="1"/>
  <c r="R301"/>
  <c r="U346" i="15"/>
  <c r="U364" s="1"/>
  <c r="R364"/>
  <c r="U186" i="14"/>
  <c r="U196" s="1"/>
  <c r="R196"/>
  <c r="W56" i="16"/>
  <c r="W70" s="1"/>
  <c r="T70"/>
  <c r="U159" i="13"/>
  <c r="U175" s="1"/>
  <c r="R175"/>
  <c r="W144"/>
  <c r="W154" s="1"/>
  <c r="T154"/>
  <c r="U196"/>
  <c r="U91" i="20"/>
  <c r="U71" i="17"/>
  <c r="U91" s="1"/>
  <c r="R91"/>
  <c r="U31" i="18"/>
  <c r="U49" s="1"/>
  <c r="R49"/>
  <c r="W309" i="17"/>
  <c r="W322" s="1"/>
  <c r="T322"/>
  <c r="W419" i="14"/>
  <c r="W427" s="1"/>
  <c r="T427"/>
  <c r="U70"/>
  <c r="W179" i="13"/>
  <c r="W196" s="1"/>
  <c r="T196"/>
  <c r="U281" i="22"/>
  <c r="U301" s="1"/>
  <c r="R301"/>
  <c r="U326" i="21"/>
  <c r="U343" s="1"/>
  <c r="R343"/>
  <c r="U176" i="22"/>
  <c r="U196" s="1"/>
  <c r="R196"/>
  <c r="U146" i="21"/>
  <c r="U154" s="1"/>
  <c r="R154"/>
  <c r="U260"/>
  <c r="U280" s="1"/>
  <c r="R280"/>
  <c r="R427" i="20"/>
  <c r="U409"/>
  <c r="U427" s="1"/>
  <c r="U38"/>
  <c r="U49" s="1"/>
  <c r="R49"/>
  <c r="R91"/>
  <c r="U387"/>
  <c r="U406" s="1"/>
  <c r="R406"/>
  <c r="U282" i="19"/>
  <c r="U301" s="1"/>
  <c r="R301"/>
  <c r="U86" i="18"/>
  <c r="U91" s="1"/>
  <c r="R91"/>
  <c r="R259" i="21"/>
  <c r="U310"/>
  <c r="U322" s="1"/>
  <c r="R322"/>
  <c r="W389"/>
  <c r="W406" s="1"/>
  <c r="T406"/>
  <c r="U136" i="20"/>
  <c r="U154" s="1"/>
  <c r="R154"/>
  <c r="U156" i="18"/>
  <c r="U175" s="1"/>
  <c r="R133" i="17"/>
  <c r="U115"/>
  <c r="U133" s="1"/>
  <c r="W74" i="16"/>
  <c r="W91" s="1"/>
  <c r="T91"/>
  <c r="U114" i="18"/>
  <c r="U133" s="1"/>
  <c r="R133"/>
  <c r="R70" i="14"/>
  <c r="W221" i="17"/>
  <c r="W238" s="1"/>
  <c r="T238"/>
  <c r="R385" i="22"/>
  <c r="T196" i="19"/>
  <c r="T280" i="13"/>
  <c r="A65" i="26" l="1"/>
  <c r="A66" s="1"/>
  <c r="A71" s="1"/>
  <c r="A72" s="1"/>
  <c r="A75" s="1"/>
  <c r="A77" s="1"/>
  <c r="A78" s="1"/>
  <c r="A79" s="1"/>
  <c r="A80" s="1"/>
  <c r="A81" s="1"/>
  <c r="A82" s="1"/>
  <c r="A83" s="1"/>
  <c r="A84" s="1"/>
  <c r="A85" s="1"/>
  <c r="A86" s="1"/>
  <c r="A87" s="1"/>
  <c r="A89" s="1"/>
</calcChain>
</file>

<file path=xl/sharedStrings.xml><?xml version="1.0" encoding="utf-8"?>
<sst xmlns="http://schemas.openxmlformats.org/spreadsheetml/2006/main" count="15277" uniqueCount="265">
  <si>
    <t>계</t>
  </si>
  <si>
    <t>/</t>
  </si>
  <si>
    <t>전</t>
  </si>
  <si>
    <t>답</t>
  </si>
  <si>
    <t>임야</t>
  </si>
  <si>
    <t>대지</t>
  </si>
  <si>
    <t>도로</t>
  </si>
  <si>
    <t>하천</t>
  </si>
  <si>
    <t>구거</t>
  </si>
  <si>
    <t>제방</t>
  </si>
  <si>
    <t>유지</t>
  </si>
  <si>
    <t>과수원</t>
  </si>
  <si>
    <t>묘지</t>
  </si>
  <si>
    <t>목장</t>
  </si>
  <si>
    <t>잡종지</t>
  </si>
  <si>
    <t>학교용지</t>
  </si>
  <si>
    <t>수도</t>
  </si>
  <si>
    <t>공장</t>
  </si>
  <si>
    <t>기타</t>
  </si>
  <si>
    <t>비고</t>
  </si>
  <si>
    <t>용   지   조   서</t>
  </si>
  <si>
    <t>일련</t>
  </si>
  <si>
    <t>지 번</t>
  </si>
  <si>
    <t>지목</t>
  </si>
  <si>
    <t>지 적</t>
  </si>
  <si>
    <t>편입면적</t>
  </si>
  <si>
    <t>실제이용상황</t>
  </si>
  <si>
    <t>소  유  자</t>
  </si>
  <si>
    <t>관  계  인</t>
  </si>
  <si>
    <t>번호</t>
  </si>
  <si>
    <r>
      <t>( ㎡</t>
    </r>
    <r>
      <rPr>
        <vertAlign val="superscript"/>
        <sz val="9"/>
        <rFont val="바탕체"/>
        <family val="1"/>
        <charset val="129"/>
      </rPr>
      <t xml:space="preserve"> </t>
    </r>
    <r>
      <rPr>
        <sz val="9"/>
        <rFont val="바탕체"/>
        <family val="1"/>
        <charset val="129"/>
      </rPr>
      <t>)</t>
    </r>
  </si>
  <si>
    <t>면 적</t>
  </si>
  <si>
    <t>성  명</t>
  </si>
  <si>
    <t>주  소</t>
  </si>
  <si>
    <t>권리관계</t>
  </si>
  <si>
    <t>소   계</t>
  </si>
  <si>
    <r>
      <t>m</t>
    </r>
    <r>
      <rPr>
        <vertAlign val="superscript"/>
        <sz val="9"/>
        <rFont val="굴림체"/>
        <family val="3"/>
        <charset val="129"/>
      </rPr>
      <t>2</t>
    </r>
    <phoneticPr fontId="11" type="noConversion"/>
  </si>
  <si>
    <t>일련       번호</t>
    <phoneticPr fontId="11" type="noConversion"/>
  </si>
  <si>
    <t>지번</t>
    <phoneticPr fontId="11" type="noConversion"/>
  </si>
  <si>
    <t>지목</t>
    <phoneticPr fontId="11" type="noConversion"/>
  </si>
  <si>
    <t>지  적</t>
    <phoneticPr fontId="11" type="noConversion"/>
  </si>
  <si>
    <t>편  입</t>
    <phoneticPr fontId="11" type="noConversion"/>
  </si>
  <si>
    <t>소 유 자</t>
    <phoneticPr fontId="11" type="noConversion"/>
  </si>
  <si>
    <t>소유권이외의 권리</t>
    <phoneticPr fontId="11" type="noConversion"/>
  </si>
  <si>
    <t>비고</t>
    <phoneticPr fontId="11" type="noConversion"/>
  </si>
  <si>
    <r>
      <t>m</t>
    </r>
    <r>
      <rPr>
        <vertAlign val="superscript"/>
        <sz val="9"/>
        <rFont val="굴림체"/>
        <family val="3"/>
        <charset val="129"/>
      </rPr>
      <t>2</t>
    </r>
    <phoneticPr fontId="11" type="noConversion"/>
  </si>
  <si>
    <t>성  명</t>
    <phoneticPr fontId="11" type="noConversion"/>
  </si>
  <si>
    <t>주  소</t>
    <phoneticPr fontId="11" type="noConversion"/>
  </si>
  <si>
    <t>주  소</t>
    <phoneticPr fontId="11" type="noConversion"/>
  </si>
  <si>
    <t>권리종류</t>
    <phoneticPr fontId="11" type="noConversion"/>
  </si>
  <si>
    <t>전</t>
    <phoneticPr fontId="11" type="noConversion"/>
  </si>
  <si>
    <t>도</t>
    <phoneticPr fontId="11" type="noConversion"/>
  </si>
  <si>
    <t>공</t>
    <phoneticPr fontId="11" type="noConversion"/>
  </si>
  <si>
    <t>국</t>
    <phoneticPr fontId="11" type="noConversion"/>
  </si>
  <si>
    <t>국토교통부</t>
    <phoneticPr fontId="11" type="noConversion"/>
  </si>
  <si>
    <t>합    계</t>
    <phoneticPr fontId="11" type="noConversion"/>
  </si>
  <si>
    <t>도</t>
    <phoneticPr fontId="11" type="noConversion"/>
  </si>
  <si>
    <t>대</t>
    <phoneticPr fontId="11" type="noConversion"/>
  </si>
  <si>
    <t>중산</t>
    <phoneticPr fontId="11" type="noConversion"/>
  </si>
  <si>
    <t>1363-2</t>
    <phoneticPr fontId="11" type="noConversion"/>
  </si>
  <si>
    <t>인천광역시 중구</t>
    <phoneticPr fontId="11" type="noConversion"/>
  </si>
  <si>
    <t>1363-6</t>
    <phoneticPr fontId="11" type="noConversion"/>
  </si>
  <si>
    <t>인천광역시</t>
    <phoneticPr fontId="11" type="noConversion"/>
  </si>
  <si>
    <t>중산</t>
    <phoneticPr fontId="11" type="noConversion"/>
  </si>
  <si>
    <t>1363-7</t>
    <phoneticPr fontId="11" type="noConversion"/>
  </si>
  <si>
    <t>도</t>
    <phoneticPr fontId="11" type="noConversion"/>
  </si>
  <si>
    <t>1406-3</t>
    <phoneticPr fontId="11" type="noConversion"/>
  </si>
  <si>
    <t>동</t>
    <phoneticPr fontId="11" type="noConversion"/>
  </si>
  <si>
    <t>1369-3</t>
    <phoneticPr fontId="11" type="noConversion"/>
  </si>
  <si>
    <t>1410-3</t>
    <phoneticPr fontId="11" type="noConversion"/>
  </si>
  <si>
    <t>대</t>
    <phoneticPr fontId="11" type="noConversion"/>
  </si>
  <si>
    <t>중산</t>
    <phoneticPr fontId="11" type="noConversion"/>
  </si>
  <si>
    <t>임</t>
    <phoneticPr fontId="11" type="noConversion"/>
  </si>
  <si>
    <t>1411-2</t>
    <phoneticPr fontId="11" type="noConversion"/>
  </si>
  <si>
    <t>1411-3</t>
    <phoneticPr fontId="11" type="noConversion"/>
  </si>
  <si>
    <t>산231-3</t>
    <phoneticPr fontId="11" type="noConversion"/>
  </si>
  <si>
    <t>1417-14</t>
    <phoneticPr fontId="11" type="noConversion"/>
  </si>
  <si>
    <t>중산</t>
    <phoneticPr fontId="11" type="noConversion"/>
  </si>
  <si>
    <t>1419-4</t>
    <phoneticPr fontId="11" type="noConversion"/>
  </si>
  <si>
    <t>1417-15</t>
    <phoneticPr fontId="11" type="noConversion"/>
  </si>
  <si>
    <t>1418-1</t>
    <phoneticPr fontId="11" type="noConversion"/>
  </si>
  <si>
    <t>1417-10</t>
    <phoneticPr fontId="11" type="noConversion"/>
  </si>
  <si>
    <t>산233-1</t>
    <phoneticPr fontId="11" type="noConversion"/>
  </si>
  <si>
    <t>1417-8</t>
    <phoneticPr fontId="11" type="noConversion"/>
  </si>
  <si>
    <t>산389</t>
    <phoneticPr fontId="11" type="noConversion"/>
  </si>
  <si>
    <t>1417-9</t>
    <phoneticPr fontId="11" type="noConversion"/>
  </si>
  <si>
    <t>1428-1</t>
    <phoneticPr fontId="11" type="noConversion"/>
  </si>
  <si>
    <t>산32-2</t>
    <phoneticPr fontId="11" type="noConversion"/>
  </si>
  <si>
    <t>1428-3</t>
    <phoneticPr fontId="11" type="noConversion"/>
  </si>
  <si>
    <t>1428-2</t>
    <phoneticPr fontId="11" type="noConversion"/>
  </si>
  <si>
    <t>6</t>
    <phoneticPr fontId="11" type="noConversion"/>
  </si>
  <si>
    <t>6-1</t>
    <phoneticPr fontId="11" type="noConversion"/>
  </si>
  <si>
    <t>전</t>
    <phoneticPr fontId="11" type="noConversion"/>
  </si>
  <si>
    <t>6-2</t>
    <phoneticPr fontId="11" type="noConversion"/>
  </si>
  <si>
    <t>7</t>
    <phoneticPr fontId="11" type="noConversion"/>
  </si>
  <si>
    <t>전</t>
    <phoneticPr fontId="11" type="noConversion"/>
  </si>
  <si>
    <t>8-2</t>
    <phoneticPr fontId="11" type="noConversion"/>
  </si>
  <si>
    <t>9-2</t>
    <phoneticPr fontId="11" type="noConversion"/>
  </si>
  <si>
    <t>묘</t>
    <phoneticPr fontId="11" type="noConversion"/>
  </si>
  <si>
    <t>12-6</t>
    <phoneticPr fontId="11" type="noConversion"/>
  </si>
  <si>
    <t>1429-2</t>
    <phoneticPr fontId="11" type="noConversion"/>
  </si>
  <si>
    <t>12-4</t>
    <phoneticPr fontId="11" type="noConversion"/>
  </si>
  <si>
    <t>1429-1</t>
    <phoneticPr fontId="11" type="noConversion"/>
  </si>
  <si>
    <t>12-2</t>
    <phoneticPr fontId="11" type="noConversion"/>
  </si>
  <si>
    <t>12-7</t>
    <phoneticPr fontId="11" type="noConversion"/>
  </si>
  <si>
    <t>12-3</t>
    <phoneticPr fontId="11" type="noConversion"/>
  </si>
  <si>
    <t>1436-4</t>
    <phoneticPr fontId="11" type="noConversion"/>
  </si>
  <si>
    <t>1436-10</t>
    <phoneticPr fontId="11" type="noConversion"/>
  </si>
  <si>
    <t>임</t>
    <phoneticPr fontId="11" type="noConversion"/>
  </si>
  <si>
    <t>1436-6</t>
    <phoneticPr fontId="11" type="noConversion"/>
  </si>
  <si>
    <t>도</t>
    <phoneticPr fontId="11" type="noConversion"/>
  </si>
  <si>
    <t>1434-3</t>
    <phoneticPr fontId="11" type="noConversion"/>
  </si>
  <si>
    <t>22-1</t>
    <phoneticPr fontId="11" type="noConversion"/>
  </si>
  <si>
    <t>1436-5</t>
    <phoneticPr fontId="11" type="noConversion"/>
  </si>
  <si>
    <t>도</t>
    <phoneticPr fontId="11" type="noConversion"/>
  </si>
  <si>
    <t>22-15</t>
    <phoneticPr fontId="11" type="noConversion"/>
  </si>
  <si>
    <t>운남</t>
    <phoneticPr fontId="11" type="noConversion"/>
  </si>
  <si>
    <t>국</t>
    <phoneticPr fontId="11" type="noConversion"/>
  </si>
  <si>
    <t>국토교통부</t>
    <phoneticPr fontId="11" type="noConversion"/>
  </si>
  <si>
    <t>국</t>
    <phoneticPr fontId="11" type="noConversion"/>
  </si>
  <si>
    <t>운남</t>
    <phoneticPr fontId="11" type="noConversion"/>
  </si>
  <si>
    <t>산377</t>
    <phoneticPr fontId="11" type="noConversion"/>
  </si>
  <si>
    <t>1406-19</t>
    <phoneticPr fontId="11" type="noConversion"/>
  </si>
  <si>
    <t>1410-2</t>
    <phoneticPr fontId="11" type="noConversion"/>
  </si>
  <si>
    <t>1369-1</t>
    <phoneticPr fontId="11" type="noConversion"/>
  </si>
  <si>
    <t>1369-6</t>
    <phoneticPr fontId="11" type="noConversion"/>
  </si>
  <si>
    <t>1411-1</t>
    <phoneticPr fontId="11" type="noConversion"/>
  </si>
  <si>
    <t>1412-1</t>
    <phoneticPr fontId="11" type="noConversion"/>
  </si>
  <si>
    <t>1412-8</t>
    <phoneticPr fontId="11" type="noConversion"/>
  </si>
  <si>
    <t>산231</t>
    <phoneticPr fontId="11" type="noConversion"/>
  </si>
  <si>
    <t>1412-2</t>
    <phoneticPr fontId="11" type="noConversion"/>
  </si>
  <si>
    <t>산231-4</t>
    <phoneticPr fontId="11" type="noConversion"/>
  </si>
  <si>
    <t>1417-12</t>
    <phoneticPr fontId="11" type="noConversion"/>
  </si>
  <si>
    <t>1419-3</t>
    <phoneticPr fontId="11" type="noConversion"/>
  </si>
  <si>
    <t>서울 서초구 서초동 1315 진흥아파트 7-1004</t>
    <phoneticPr fontId="11" type="noConversion"/>
  </si>
  <si>
    <t>중구농업
협동조합</t>
    <phoneticPr fontId="11" type="noConversion"/>
  </si>
  <si>
    <t>지상권
근저당권</t>
    <phoneticPr fontId="11" type="noConversion"/>
  </si>
  <si>
    <t>인천 중구 운남로 166(공항신도시지점)</t>
    <phoneticPr fontId="11" type="noConversion"/>
  </si>
  <si>
    <t>인천 남구 한나루로 426</t>
    <phoneticPr fontId="11" type="noConversion"/>
  </si>
  <si>
    <t>근저당권</t>
    <phoneticPr fontId="11" type="noConversion"/>
  </si>
  <si>
    <t>동암신용
협동조합</t>
    <phoneticPr fontId="11" type="noConversion"/>
  </si>
  <si>
    <t>인천 부평구 동암남로 15</t>
    <phoneticPr fontId="11" type="noConversion"/>
  </si>
  <si>
    <t>남동농업
협동조합</t>
    <phoneticPr fontId="11" type="noConversion"/>
  </si>
  <si>
    <t>인천 남동구 만수동 1014-1(신간석지점)</t>
    <phoneticPr fontId="11" type="noConversion"/>
  </si>
  <si>
    <t>주식회사한국씨티은행</t>
    <phoneticPr fontId="11" type="noConversion"/>
  </si>
  <si>
    <t>주식회사
우리은행</t>
    <phoneticPr fontId="11" type="noConversion"/>
  </si>
  <si>
    <t>주식회사한국스탠다드차타드은행</t>
    <phoneticPr fontId="11" type="noConversion"/>
  </si>
  <si>
    <t>재단법인신용보증재단중앙회</t>
    <phoneticPr fontId="11" type="noConversion"/>
  </si>
  <si>
    <t>대전 서구 한밭대로 713 14층, 15층</t>
    <phoneticPr fontId="11" type="noConversion"/>
  </si>
  <si>
    <t>가압류</t>
    <phoneticPr fontId="11" type="noConversion"/>
  </si>
  <si>
    <t>중구농협
협동조합</t>
    <phoneticPr fontId="11" type="noConversion"/>
  </si>
  <si>
    <t>근저당권</t>
    <phoneticPr fontId="11" type="noConversion"/>
  </si>
  <si>
    <t>주식회사
국민은행</t>
    <phoneticPr fontId="11" type="noConversion"/>
  </si>
  <si>
    <t>인천 서구 율도로 84</t>
    <phoneticPr fontId="11" type="noConversion"/>
  </si>
  <si>
    <t>경기 고양시 덕양구 원흥4로 7</t>
    <phoneticPr fontId="11" type="noConversion"/>
  </si>
  <si>
    <t>거울 중구 회현동1가 203(서빙고동지점)</t>
    <phoneticPr fontId="11" type="noConversion"/>
  </si>
  <si>
    <t>인천서부
새마을금고</t>
    <phoneticPr fontId="11" type="noConversion"/>
  </si>
  <si>
    <t>고양동부
새마을금고</t>
    <phoneticPr fontId="11" type="noConversion"/>
  </si>
  <si>
    <t>재단법인
신용보증
재단중앙회</t>
    <phoneticPr fontId="11" type="noConversion"/>
  </si>
  <si>
    <t>온누리
새마을금고</t>
    <phoneticPr fontId="11" type="noConversion"/>
  </si>
  <si>
    <t>1417-1</t>
    <phoneticPr fontId="11" type="noConversion"/>
  </si>
  <si>
    <t>1428</t>
    <phoneticPr fontId="11" type="noConversion"/>
  </si>
  <si>
    <t>1436-3</t>
    <phoneticPr fontId="11" type="noConversion"/>
  </si>
  <si>
    <t>대</t>
    <phoneticPr fontId="11" type="noConversion"/>
  </si>
  <si>
    <t>연희신용
협동조합</t>
    <phoneticPr fontId="11" type="noConversion"/>
  </si>
  <si>
    <t>서울 서대문구 연희로 64-22</t>
    <phoneticPr fontId="11" type="noConversion"/>
  </si>
  <si>
    <t>근저당권</t>
    <phoneticPr fontId="11" type="noConversion"/>
  </si>
  <si>
    <t>농림축산식품부</t>
    <phoneticPr fontId="11" type="noConversion"/>
  </si>
  <si>
    <t>서울 중구 청계천로 24(이매동지점)</t>
    <phoneticPr fontId="11" type="noConversion"/>
  </si>
  <si>
    <t>서울 종로구 김상옥로 29(강북신용지원단)</t>
    <phoneticPr fontId="11" type="noConversion"/>
  </si>
  <si>
    <t>인천 중구 운남동 433-3(신흥지점)</t>
    <phoneticPr fontId="11" type="noConversion"/>
  </si>
  <si>
    <t>서울보증보험주식회사</t>
    <phoneticPr fontId="11" type="noConversion"/>
  </si>
  <si>
    <t>가압류</t>
    <phoneticPr fontId="11" type="noConversion"/>
  </si>
  <si>
    <t>서울 중구 남대문로 84(구월동종합금융센터)</t>
    <phoneticPr fontId="11" type="noConversion"/>
  </si>
  <si>
    <t>인천 중구 운남로 166 (용유지점)</t>
    <phoneticPr fontId="11" type="noConversion"/>
  </si>
  <si>
    <t>김*호</t>
    <phoneticPr fontId="11" type="noConversion"/>
  </si>
  <si>
    <t>도*수</t>
    <phoneticPr fontId="11" type="noConversion"/>
  </si>
  <si>
    <t>인천 중구 중산동 ***</t>
    <phoneticPr fontId="11" type="noConversion"/>
  </si>
  <si>
    <t>인천 중구 운남서로 7, ***</t>
    <phoneticPr fontId="11" type="noConversion"/>
  </si>
  <si>
    <t>강*신</t>
    <phoneticPr fontId="11" type="noConversion"/>
  </si>
  <si>
    <t>옹진군 영종면 중산리 ***</t>
    <phoneticPr fontId="11" type="noConversion"/>
  </si>
  <si>
    <t>이*자</t>
    <phoneticPr fontId="11" type="noConversion"/>
  </si>
  <si>
    <t>강*경</t>
    <phoneticPr fontId="11" type="noConversion"/>
  </si>
  <si>
    <t>인천 중구 중산동 ***</t>
    <phoneticPr fontId="11" type="noConversion"/>
  </si>
  <si>
    <t>김*옥</t>
    <phoneticPr fontId="11" type="noConversion"/>
  </si>
  <si>
    <t>서울 종로구 내수동 95 파크팰리스 ***</t>
    <phoneticPr fontId="11" type="noConversion"/>
  </si>
  <si>
    <t>성*현</t>
    <phoneticPr fontId="11" type="noConversion"/>
  </si>
  <si>
    <t>박*영</t>
    <phoneticPr fontId="11" type="noConversion"/>
  </si>
  <si>
    <t>서울 성동구 서울숲 2길 32-14, ***</t>
    <phoneticPr fontId="11" type="noConversion"/>
  </si>
  <si>
    <t>서울 강남구 압구정동 433 현대아파트 ***</t>
    <phoneticPr fontId="11" type="noConversion"/>
  </si>
  <si>
    <t>하*규</t>
    <phoneticPr fontId="11" type="noConversion"/>
  </si>
  <si>
    <t>인천 중구 운중로 107번길 ***</t>
    <phoneticPr fontId="11" type="noConversion"/>
  </si>
  <si>
    <t>이*순</t>
    <phoneticPr fontId="11" type="noConversion"/>
  </si>
  <si>
    <t>박*임</t>
    <phoneticPr fontId="11" type="noConversion"/>
  </si>
  <si>
    <t>박*섭</t>
    <phoneticPr fontId="11" type="noConversion"/>
  </si>
  <si>
    <t>인천 중구 도원동 ***</t>
    <phoneticPr fontId="11" type="noConversion"/>
  </si>
  <si>
    <t>이*금</t>
    <phoneticPr fontId="11" type="noConversion"/>
  </si>
  <si>
    <t>채무자
서*석</t>
    <phoneticPr fontId="11" type="noConversion"/>
  </si>
  <si>
    <t>이*란</t>
    <phoneticPr fontId="11" type="noConversion"/>
  </si>
  <si>
    <t>인천 남동구 구월동 ***</t>
    <phoneticPr fontId="11" type="noConversion"/>
  </si>
  <si>
    <t>박*애</t>
    <phoneticPr fontId="11" type="noConversion"/>
  </si>
  <si>
    <t>박*미</t>
    <phoneticPr fontId="11" type="noConversion"/>
  </si>
  <si>
    <t>박*경</t>
    <phoneticPr fontId="11" type="noConversion"/>
  </si>
  <si>
    <t>박*분</t>
    <phoneticPr fontId="11" type="noConversion"/>
  </si>
  <si>
    <t>정*화</t>
    <phoneticPr fontId="11" type="noConversion"/>
  </si>
  <si>
    <t>인천 남구 용정공원로 33, ***</t>
    <phoneticPr fontId="11" type="noConversion"/>
  </si>
  <si>
    <t>인천 남동구 장아산로 157, ***</t>
    <phoneticPr fontId="11" type="noConversion"/>
  </si>
  <si>
    <t>경기 안산시 상록구 조구나리길 ***</t>
    <phoneticPr fontId="11" type="noConversion"/>
  </si>
  <si>
    <t>김*종</t>
    <phoneticPr fontId="11" type="noConversion"/>
  </si>
  <si>
    <t>홍*길</t>
    <phoneticPr fontId="11" type="noConversion"/>
  </si>
  <si>
    <t>인천 중구 운중로 107번길 ***</t>
    <phoneticPr fontId="11" type="noConversion"/>
  </si>
  <si>
    <t>한*미</t>
    <phoneticPr fontId="11" type="noConversion"/>
  </si>
  <si>
    <t>서울 서대문구 수색로 42, ***</t>
    <phoneticPr fontId="11" type="noConversion"/>
  </si>
  <si>
    <t>추*숙</t>
    <phoneticPr fontId="11" type="noConversion"/>
  </si>
  <si>
    <t>인천 중구 운중로 ***</t>
    <phoneticPr fontId="11" type="noConversion"/>
  </si>
  <si>
    <t>추*부</t>
    <phoneticPr fontId="11" type="noConversion"/>
  </si>
  <si>
    <t>인천 중구 흰바위로 14, ***</t>
    <phoneticPr fontId="11" type="noConversion"/>
  </si>
  <si>
    <t>박*섭</t>
    <phoneticPr fontId="11" type="noConversion"/>
  </si>
  <si>
    <t>정*환</t>
    <phoneticPr fontId="11" type="noConversion"/>
  </si>
  <si>
    <t>정*민</t>
    <phoneticPr fontId="11" type="noConversion"/>
  </si>
  <si>
    <t>정*란</t>
    <phoneticPr fontId="11" type="noConversion"/>
  </si>
  <si>
    <t>미*인
정경주</t>
    <phoneticPr fontId="11" type="noConversion"/>
  </si>
  <si>
    <t>인천 중구 운남리 ***</t>
    <phoneticPr fontId="11" type="noConversion"/>
  </si>
  <si>
    <t>서울 강서구 내발산동 ***</t>
    <phoneticPr fontId="11" type="noConversion"/>
  </si>
  <si>
    <t>서울 마포구 서교동 ***</t>
    <phoneticPr fontId="11" type="noConversion"/>
  </si>
  <si>
    <t>서울 관악구 신림동 1727 임광관악파크아파트 ***</t>
    <phoneticPr fontId="11" type="noConversion"/>
  </si>
  <si>
    <t>박*궁</t>
    <phoneticPr fontId="11" type="noConversion"/>
  </si>
  <si>
    <t>서울 동대문구 이문동 ***</t>
    <phoneticPr fontId="11" type="noConversion"/>
  </si>
  <si>
    <t>조*애</t>
    <phoneticPr fontId="11" type="noConversion"/>
  </si>
  <si>
    <t>서울 영등포구 국제금융로 86, ***</t>
    <phoneticPr fontId="11" type="noConversion"/>
  </si>
  <si>
    <t>이*근</t>
    <phoneticPr fontId="11" type="noConversion"/>
  </si>
  <si>
    <t>옹진군 영종면 중산리 ***</t>
    <phoneticPr fontId="11" type="noConversion"/>
  </si>
  <si>
    <t>이*옥</t>
    <phoneticPr fontId="11" type="noConversion"/>
  </si>
  <si>
    <t>인천 중구 운남로 248번길 73, ***</t>
    <phoneticPr fontId="11" type="noConversion"/>
  </si>
  <si>
    <t>조*숙</t>
    <phoneticPr fontId="11" type="noConversion"/>
  </si>
  <si>
    <t>서울 양천구 목동서로 400, ***</t>
    <phoneticPr fontId="11" type="noConversion"/>
  </si>
  <si>
    <t>김*민</t>
    <phoneticPr fontId="11" type="noConversion"/>
  </si>
  <si>
    <t>인천 중구 운남로 248번길 ***</t>
    <phoneticPr fontId="11" type="noConversion"/>
  </si>
  <si>
    <t>채무자
이*옥</t>
    <phoneticPr fontId="11" type="noConversion"/>
  </si>
  <si>
    <t>차*성</t>
    <phoneticPr fontId="11" type="noConversion"/>
  </si>
  <si>
    <t>인천 남동구 구월동 1175-15 ***</t>
    <phoneticPr fontId="11" type="noConversion"/>
  </si>
  <si>
    <t>이*순</t>
    <phoneticPr fontId="11" type="noConversion"/>
  </si>
  <si>
    <t>한*숙</t>
    <phoneticPr fontId="11" type="noConversion"/>
  </si>
  <si>
    <t>서울 강서구 등촌동 564-7 삼형그레이스빌 ***</t>
    <phoneticPr fontId="11" type="noConversion"/>
  </si>
  <si>
    <t>구*옥</t>
    <phoneticPr fontId="11" type="noConversion"/>
  </si>
  <si>
    <t>차*욱</t>
    <phoneticPr fontId="11" type="noConversion"/>
  </si>
  <si>
    <t>인천 중구 운남동 ***</t>
    <phoneticPr fontId="11" type="noConversion"/>
  </si>
  <si>
    <t>채무자
차*욱</t>
    <phoneticPr fontId="11" type="noConversion"/>
  </si>
  <si>
    <t>김*원</t>
    <phoneticPr fontId="11" type="noConversion"/>
  </si>
  <si>
    <t>인천 계양구 장제로 743번길 14, ***</t>
    <phoneticPr fontId="11" type="noConversion"/>
  </si>
  <si>
    <t>차*</t>
    <phoneticPr fontId="11" type="noConversion"/>
  </si>
  <si>
    <t>인천 중구 운중로 ***</t>
    <phoneticPr fontId="11" type="noConversion"/>
  </si>
  <si>
    <t>서울 종로구 종로 47(리테일금융서비스부리테일금융운영)</t>
    <phoneticPr fontId="11" type="noConversion"/>
  </si>
  <si>
    <t xml:space="preserve">
수용되거나 사용될 토지의 세목조서
</t>
    <phoneticPr fontId="11" type="noConversion"/>
  </si>
  <si>
    <t>지분</t>
    <phoneticPr fontId="11" type="noConversion"/>
  </si>
  <si>
    <t>3/5</t>
    <phoneticPr fontId="11" type="noConversion"/>
  </si>
  <si>
    <t>2/5</t>
    <phoneticPr fontId="11" type="noConversion"/>
  </si>
  <si>
    <t>1/2</t>
    <phoneticPr fontId="11" type="noConversion"/>
  </si>
  <si>
    <t>1/6</t>
    <phoneticPr fontId="11" type="noConversion"/>
  </si>
  <si>
    <t>2/6</t>
    <phoneticPr fontId="11" type="noConversion"/>
  </si>
  <si>
    <t>1/4</t>
    <phoneticPr fontId="11" type="noConversion"/>
  </si>
  <si>
    <t>240/841</t>
    <phoneticPr fontId="11" type="noConversion"/>
  </si>
  <si>
    <t>50.08/841</t>
    <phoneticPr fontId="11" type="noConversion"/>
  </si>
  <si>
    <t>183.64/841</t>
    <phoneticPr fontId="11" type="noConversion"/>
  </si>
  <si>
    <t>■ 중촌경로당 진입도로 개설공사</t>
    <phoneticPr fontId="11" type="noConversion"/>
  </si>
</sst>
</file>

<file path=xl/styles.xml><?xml version="1.0" encoding="utf-8"?>
<styleSheet xmlns="http://schemas.openxmlformats.org/spreadsheetml/2006/main">
  <numFmts count="5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_ &quot;₩&quot;* #,##0_ ;_ &quot;₩&quot;* \-#,##0_ ;_ &quot;₩&quot;* &quot;-&quot;_ ;_ @_ "/>
    <numFmt numFmtId="179" formatCode="_ * #,##0_ ;_ * \-#,##0_ ;_ * &quot;-&quot;_ ;_ @_ "/>
    <numFmt numFmtId="180" formatCode="_ &quot;₩&quot;* #,##0.00_ ;_ &quot;₩&quot;* \-#,##0.00_ ;_ &quot;₩&quot;* &quot;-&quot;??_ ;_ @_ "/>
    <numFmt numFmtId="181" formatCode="_ * #,##0.00_ ;_ * \-#,##0.00_ ;_ * &quot;-&quot;??_ ;_ @_ "/>
    <numFmt numFmtId="182" formatCode="0.000"/>
    <numFmt numFmtId="183" formatCode="0.0"/>
    <numFmt numFmtId="184" formatCode="#."/>
    <numFmt numFmtId="185" formatCode="0.000_ "/>
    <numFmt numFmtId="186" formatCode="#,##0.0"/>
    <numFmt numFmtId="187" formatCode="&quot;$&quot;#,##0.00_);\(&quot;$&quot;#,##0.00\)"/>
    <numFmt numFmtId="188" formatCode="0E+00"/>
    <numFmt numFmtId="189" formatCode="General_)"/>
    <numFmt numFmtId="190" formatCode="0.0_)"/>
    <numFmt numFmtId="191" formatCode="mm&quot;월&quot;\ dd&quot;일&quot;"/>
    <numFmt numFmtId="192" formatCode="_-* #,##0.0_-;\-* #,##0.0_-;_-* &quot;-&quot;??_-;_-@_-"/>
    <numFmt numFmtId="193" formatCode="_-* #,##0_-;\-* #,##0_-;_-* &quot;-&quot;??_-;_-@_-"/>
    <numFmt numFmtId="194" formatCode="&quot;{(&quot;0.000&quot;＋&quot;"/>
    <numFmt numFmtId="195" formatCode="#,##0;&quot;-&quot;#,##0"/>
    <numFmt numFmtId="196" formatCode="#,##0.0;[Red]#,##0.0;&quot; &quot;"/>
    <numFmt numFmtId="197" formatCode="0.0000%"/>
    <numFmt numFmtId="198" formatCode="#,##0.0000"/>
    <numFmt numFmtId="199" formatCode="#,##0.00;[Red]#,##0.00;&quot; &quot;"/>
    <numFmt numFmtId="200" formatCode="_(&quot;RM&quot;* #,##0.00_);_(&quot;RM&quot;* \(#,##0.00\);_(&quot;RM&quot;* &quot;-&quot;??_);_(@_)"/>
    <numFmt numFmtId="201" formatCode="&quot;US$&quot;#,##0_);\(&quot;US$&quot;#,##0\)"/>
    <numFmt numFmtId="202" formatCode="0_);\(0\)"/>
    <numFmt numFmtId="203" formatCode="0.0%"/>
    <numFmt numFmtId="204" formatCode="?/?#"/>
    <numFmt numFmtId="205" formatCode="0_ "/>
    <numFmt numFmtId="206" formatCode="_-* #,##0;\-* #,##0;_-* &quot;-&quot;;_-@"/>
    <numFmt numFmtId="207" formatCode="0.00000"/>
    <numFmt numFmtId="208" formatCode="&quot;  &quot;@"/>
    <numFmt numFmtId="209" formatCode="&quot;US$&quot;#,##0_);[Red]\(&quot;US$&quot;#,##0\)"/>
    <numFmt numFmtId="210" formatCode="_ * #,##0_ ;_ * &quot;₩&quot;&quot;₩&quot;&quot;₩&quot;&quot;₩&quot;\-#,##0_ ;_ * &quot;-&quot;_ ;_ @_ "/>
    <numFmt numFmtId="211" formatCode="0.00000%"/>
    <numFmt numFmtId="212" formatCode="&quot;₩&quot;#,##0;&quot;₩&quot;\-#,##0"/>
    <numFmt numFmtId="213" formatCode="_ * #,##0_ ;_ * &quot;₩&quot;\!\-#,##0_ ;_ * &quot;-&quot;_ ;_ @_ "/>
    <numFmt numFmtId="214" formatCode="&quot;$&quot;#,##0"/>
    <numFmt numFmtId="215" formatCode="#,##0;&quot;₩&quot;&quot;₩&quot;&quot;₩&quot;&quot;₩&quot;\(#,##0&quot;₩&quot;&quot;₩&quot;&quot;₩&quot;&quot;₩&quot;\)"/>
    <numFmt numFmtId="216" formatCode="_ &quot;₩&quot;* #,##0.00_ ;_ &quot;₩&quot;* &quot;₩&quot;&quot;₩&quot;&quot;₩&quot;&quot;₩&quot;\-#,##0.00_ ;_ &quot;₩&quot;* &quot;-&quot;??_ ;_ @_ "/>
    <numFmt numFmtId="21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18" formatCode="#,##0.000\ &quot;EA &quot;"/>
    <numFmt numFmtId="219" formatCode="0.000000000"/>
    <numFmt numFmtId="220" formatCode="#,##0.000\ &quot;㎏ &quot;"/>
    <numFmt numFmtId="221" formatCode="#,##0.000\ &quot;m  &quot;"/>
    <numFmt numFmtId="222" formatCode="#,##0.000\ &quot;㎡ &quot;"/>
    <numFmt numFmtId="223" formatCode="#,##0.000\ &quot;㎥ &quot;"/>
    <numFmt numFmtId="224" formatCode="0.0000000000"/>
    <numFmt numFmtId="225" formatCode="0.00000000000"/>
    <numFmt numFmtId="226" formatCode="&quot;₩&quot;#,##0;&quot;₩&quot;&quot;₩&quot;\-#,##0"/>
    <numFmt numFmtId="227" formatCode="0.00_);[Red]\(0.00\)"/>
  </numFmts>
  <fonts count="89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b/>
      <sz val="2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vertAlign val="superscript"/>
      <sz val="9"/>
      <name val="바탕체"/>
      <family val="1"/>
      <charset val="129"/>
    </font>
    <font>
      <sz val="11"/>
      <name val="바탕체"/>
      <family val="1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8"/>
      <name val="바탕체"/>
      <family val="1"/>
      <charset val="129"/>
    </font>
    <font>
      <sz val="10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9"/>
      <color indexed="10"/>
      <name val="바탕체"/>
      <family val="1"/>
      <charset val="129"/>
    </font>
    <font>
      <u/>
      <sz val="12"/>
      <color indexed="36"/>
      <name val="바탕체"/>
      <family val="1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sz val="1"/>
      <color indexed="16"/>
      <name val="Courier"/>
      <family val="3"/>
    </font>
    <font>
      <sz val="10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16"/>
      <name val="Courier"/>
      <family val="3"/>
    </font>
    <font>
      <b/>
      <i/>
      <sz val="12"/>
      <name val="Times New Roman"/>
      <family val="1"/>
    </font>
    <font>
      <b/>
      <sz val="11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2"/>
      <name val="¹????¼"/>
      <family val="1"/>
      <charset val="129"/>
    </font>
    <font>
      <sz val="12"/>
      <name val="Times New Roman"/>
      <family val="1"/>
    </font>
    <font>
      <sz val="9"/>
      <name val="Arial"/>
      <family val="2"/>
    </font>
    <font>
      <sz val="10"/>
      <name val="Courier New"/>
      <family val="3"/>
    </font>
    <font>
      <sz val="12"/>
      <name val="돋움"/>
      <family val="3"/>
      <charset val="129"/>
    </font>
    <font>
      <sz val="10"/>
      <color indexed="8"/>
      <name val="Courier New"/>
      <family val="3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"/>
      <color indexed="0"/>
      <name val="Courier"/>
      <family val="3"/>
    </font>
    <font>
      <sz val="9"/>
      <name val="돋움체"/>
      <family val="3"/>
      <charset val="129"/>
    </font>
    <font>
      <sz val="9"/>
      <name val="ms sans serif"/>
      <family val="2"/>
    </font>
    <font>
      <sz val="10"/>
      <name val="굃굍 굊긕긘긞긏"/>
      <family val="3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10"/>
      <name val="HY견고딕"/>
      <family val="1"/>
      <charset val="129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name val="±¼¸²A¼"/>
      <family val="3"/>
      <charset val="129"/>
    </font>
    <font>
      <sz val="12"/>
      <name val="System"/>
      <family val="2"/>
      <charset val="129"/>
    </font>
    <font>
      <u/>
      <sz val="10"/>
      <color indexed="12"/>
      <name val="Arial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굴림"/>
      <family val="3"/>
      <charset val="129"/>
    </font>
    <font>
      <u/>
      <sz val="8.5"/>
      <color indexed="36"/>
      <name val="바탕체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u/>
      <sz val="10"/>
      <color indexed="36"/>
      <name val="Arial"/>
      <family val="2"/>
    </font>
    <font>
      <sz val="20"/>
      <name val="HY울릉도M"/>
      <family val="1"/>
      <charset val="129"/>
    </font>
    <font>
      <b/>
      <sz val="20"/>
      <name val="HY헤드라인M"/>
      <family val="1"/>
      <charset val="129"/>
    </font>
    <font>
      <vertAlign val="superscript"/>
      <sz val="9"/>
      <name val="굴림체"/>
      <family val="3"/>
      <charset val="129"/>
    </font>
    <font>
      <sz val="10"/>
      <name val="HY울릉도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</fills>
  <borders count="6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440">
    <xf numFmtId="0" fontId="0" fillId="0" borderId="0"/>
    <xf numFmtId="181" fontId="37" fillId="0" borderId="0" applyFont="0" applyFill="0" applyBorder="0" applyAlignment="0" applyProtection="0"/>
    <xf numFmtId="40" fontId="27" fillId="0" borderId="0" applyFont="0" applyFill="0" applyBorder="0" applyAlignment="0" applyProtection="0"/>
    <xf numFmtId="183" fontId="2" fillId="0" borderId="0" applyFont="0" applyFill="0" applyBorder="0" applyAlignment="0" applyProtection="0">
      <alignment vertical="center"/>
    </xf>
    <xf numFmtId="40" fontId="15" fillId="0" borderId="1"/>
    <xf numFmtId="40" fontId="27" fillId="0" borderId="0" applyFont="0" applyFill="0" applyBorder="0" applyAlignment="0" applyProtection="0"/>
    <xf numFmtId="0" fontId="15" fillId="0" borderId="0"/>
    <xf numFmtId="0" fontId="15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8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14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" fillId="0" borderId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9" fillId="0" borderId="0"/>
    <xf numFmtId="191" fontId="2" fillId="0" borderId="0" applyFont="0" applyFill="0" applyBorder="0" applyProtection="0">
      <alignment vertical="center"/>
    </xf>
    <xf numFmtId="192" fontId="2" fillId="0" borderId="0">
      <alignment vertical="center"/>
    </xf>
    <xf numFmtId="193" fontId="2" fillId="0" borderId="0" applyFont="0" applyFill="0" applyBorder="0" applyAlignment="0" applyProtection="0">
      <alignment vertical="center"/>
    </xf>
    <xf numFmtId="179" fontId="8" fillId="0" borderId="2">
      <alignment vertical="center"/>
    </xf>
    <xf numFmtId="194" fontId="15" fillId="0" borderId="0">
      <alignment vertical="center"/>
    </xf>
    <xf numFmtId="195" fontId="15" fillId="0" borderId="0">
      <alignment vertical="center"/>
    </xf>
    <xf numFmtId="181" fontId="40" fillId="0" borderId="0" applyFont="0" applyFill="0" applyBorder="0" applyAlignment="0" applyProtection="0"/>
    <xf numFmtId="196" fontId="42" fillId="0" borderId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7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198" fontId="2" fillId="0" borderId="0">
      <alignment vertical="center"/>
    </xf>
    <xf numFmtId="2" fontId="43" fillId="0" borderId="3">
      <alignment horizontal="right" vertical="center"/>
    </xf>
    <xf numFmtId="3" fontId="44" fillId="0" borderId="4">
      <alignment horizont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5" fillId="0" borderId="0" applyFont="0" applyFill="0" applyBorder="0" applyAlignment="0" applyProtection="0"/>
    <xf numFmtId="3" fontId="41" fillId="0" borderId="3">
      <alignment horizontal="right" vertical="center"/>
    </xf>
    <xf numFmtId="3" fontId="41" fillId="0" borderId="3">
      <alignment horizontal="right" vertical="center"/>
    </xf>
    <xf numFmtId="9" fontId="46" fillId="0" borderId="0" applyFont="0" applyFill="0" applyBorder="0" applyAlignment="0" applyProtection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41" fontId="46" fillId="0" borderId="0" applyFont="0" applyFill="0" applyBorder="0" applyAlignment="0" applyProtection="0">
      <alignment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7" fillId="0" borderId="0"/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7" fillId="0" borderId="2" applyBorder="0"/>
    <xf numFmtId="3" fontId="41" fillId="0" borderId="3">
      <alignment horizontal="right" vertical="center"/>
    </xf>
    <xf numFmtId="3" fontId="41" fillId="0" borderId="3">
      <alignment horizontal="right"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3" fontId="41" fillId="0" borderId="3">
      <alignment horizontal="right" vertical="center"/>
    </xf>
    <xf numFmtId="0" fontId="46" fillId="0" borderId="0"/>
    <xf numFmtId="0" fontId="46" fillId="0" borderId="0"/>
    <xf numFmtId="3" fontId="41" fillId="0" borderId="3">
      <alignment horizontal="right"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3" fontId="41" fillId="0" borderId="3">
      <alignment horizontal="right" vertical="center"/>
    </xf>
    <xf numFmtId="196" fontId="42" fillId="0" borderId="0">
      <alignment vertical="center"/>
    </xf>
    <xf numFmtId="199" fontId="48" fillId="0" borderId="0">
      <alignment vertical="center"/>
    </xf>
    <xf numFmtId="0" fontId="2" fillId="0" borderId="0"/>
    <xf numFmtId="181" fontId="40" fillId="0" borderId="0" applyFont="0" applyFill="0" applyBorder="0" applyAlignment="0" applyProtection="0"/>
    <xf numFmtId="0" fontId="15" fillId="0" borderId="5">
      <alignment horizont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2" fontId="41" fillId="0" borderId="3">
      <alignment horizontal="right" vertical="center"/>
    </xf>
    <xf numFmtId="199" fontId="48" fillId="0" borderId="0">
      <alignment vertical="center"/>
    </xf>
    <xf numFmtId="181" fontId="40" fillId="0" borderId="0" applyFont="0" applyFill="0" applyBorder="0" applyAlignment="0" applyProtection="0"/>
    <xf numFmtId="40" fontId="27" fillId="0" borderId="0" applyFont="0" applyFill="0" applyBorder="0" applyAlignment="0" applyProtection="0"/>
    <xf numFmtId="9" fontId="15" fillId="0" borderId="0">
      <protection locked="0"/>
    </xf>
    <xf numFmtId="181" fontId="37" fillId="0" borderId="0" applyFont="0" applyFill="0" applyBorder="0" applyAlignment="0" applyProtection="0"/>
    <xf numFmtId="213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8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18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27" fillId="0" borderId="0"/>
    <xf numFmtId="18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181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40" fillId="0" borderId="0"/>
    <xf numFmtId="181" fontId="14" fillId="0" borderId="0" applyFont="0" applyFill="0" applyBorder="0" applyAlignment="0" applyProtection="0"/>
    <xf numFmtId="0" fontId="21" fillId="0" borderId="0"/>
    <xf numFmtId="0" fontId="22" fillId="0" borderId="0"/>
    <xf numFmtId="0" fontId="68" fillId="0" borderId="0"/>
    <xf numFmtId="0" fontId="24" fillId="0" borderId="0"/>
    <xf numFmtId="214" fontId="36" fillId="0" borderId="0" applyFill="0" applyBorder="0" applyAlignment="0"/>
    <xf numFmtId="0" fontId="25" fillId="0" borderId="0"/>
    <xf numFmtId="0" fontId="69" fillId="0" borderId="0" applyNumberFormat="0" applyFill="0" applyBorder="0" applyAlignment="0" applyProtection="0">
      <alignment vertical="top"/>
      <protection locked="0"/>
    </xf>
    <xf numFmtId="184" fontId="26" fillId="0" borderId="0">
      <protection locked="0"/>
    </xf>
    <xf numFmtId="0" fontId="27" fillId="0" borderId="0" applyFont="0" applyFill="0" applyBorder="0" applyAlignment="0" applyProtection="0"/>
    <xf numFmtId="215" fontId="37" fillId="0" borderId="0"/>
    <xf numFmtId="4" fontId="70" fillId="0" borderId="0">
      <protection locked="0"/>
    </xf>
    <xf numFmtId="3" fontId="14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184" fontId="26" fillId="0" borderId="0">
      <protection locked="0"/>
    </xf>
    <xf numFmtId="0" fontId="27" fillId="0" borderId="0" applyFont="0" applyFill="0" applyBorder="0" applyAlignment="0" applyProtection="0"/>
    <xf numFmtId="0" fontId="2" fillId="0" borderId="0" applyFont="0" applyFill="0" applyBorder="0" applyAlignment="0" applyProtection="0"/>
    <xf numFmtId="216" fontId="2" fillId="0" borderId="0"/>
    <xf numFmtId="0" fontId="65" fillId="0" borderId="0">
      <protection locked="0"/>
    </xf>
    <xf numFmtId="0" fontId="2" fillId="0" borderId="0" applyFont="0" applyFill="0" applyBorder="0" applyAlignment="0" applyProtection="0"/>
    <xf numFmtId="188" fontId="2" fillId="0" borderId="0"/>
    <xf numFmtId="184" fontId="26" fillId="0" borderId="0">
      <protection locked="0"/>
    </xf>
    <xf numFmtId="0" fontId="27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217" fontId="37" fillId="0" borderId="0"/>
    <xf numFmtId="218" fontId="3" fillId="0" borderId="2">
      <alignment vertical="center"/>
    </xf>
    <xf numFmtId="0" fontId="72" fillId="0" borderId="0" applyNumberFormat="0" applyAlignment="0">
      <alignment horizontal="left"/>
    </xf>
    <xf numFmtId="0" fontId="2" fillId="0" borderId="0" applyFont="0" applyFill="0" applyBorder="0" applyAlignment="0" applyProtection="0"/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219" fontId="73" fillId="0" borderId="0">
      <protection locked="0"/>
    </xf>
    <xf numFmtId="184" fontId="26" fillId="0" borderId="0"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27" fillId="0" borderId="0" applyFont="0" applyFill="0" applyBorder="0" applyAlignment="0" applyProtection="0"/>
    <xf numFmtId="38" fontId="28" fillId="2" borderId="0" applyNumberFormat="0" applyBorder="0" applyAlignment="0" applyProtection="0"/>
    <xf numFmtId="0" fontId="46" fillId="0" borderId="0">
      <alignment vertical="center"/>
    </xf>
    <xf numFmtId="0" fontId="46" fillId="0" borderId="0" applyNumberFormat="0" applyFill="0" applyBorder="0" applyAlignment="0" applyProtection="0">
      <alignment vertical="center"/>
    </xf>
    <xf numFmtId="0" fontId="75" fillId="0" borderId="0" applyAlignment="0">
      <alignment horizontal="right"/>
    </xf>
    <xf numFmtId="0" fontId="76" fillId="0" borderId="0"/>
    <xf numFmtId="0" fontId="77" fillId="0" borderId="0"/>
    <xf numFmtId="0" fontId="29" fillId="0" borderId="0">
      <alignment horizontal="left"/>
    </xf>
    <xf numFmtId="0" fontId="30" fillId="0" borderId="6" applyNumberFormat="0" applyAlignment="0" applyProtection="0">
      <alignment horizontal="left" vertical="center"/>
    </xf>
    <xf numFmtId="0" fontId="30" fillId="0" borderId="7">
      <alignment horizontal="left" vertical="center"/>
    </xf>
    <xf numFmtId="0" fontId="7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84" fontId="31" fillId="0" borderId="0">
      <protection locked="0"/>
    </xf>
    <xf numFmtId="184" fontId="31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10" fontId="28" fillId="3" borderId="2" applyNumberFormat="0" applyBorder="0" applyAlignment="0" applyProtection="0"/>
    <xf numFmtId="220" fontId="3" fillId="0" borderId="2">
      <alignment vertical="center"/>
    </xf>
    <xf numFmtId="221" fontId="3" fillId="0" borderId="2">
      <alignment horizontal="right" vertical="center"/>
    </xf>
    <xf numFmtId="222" fontId="3" fillId="0" borderId="2">
      <alignment vertical="center"/>
    </xf>
    <xf numFmtId="223" fontId="3" fillId="0" borderId="2">
      <alignment vertical="center"/>
    </xf>
    <xf numFmtId="189" fontId="32" fillId="0" borderId="0">
      <alignment horizontal="left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33" fillId="0" borderId="8"/>
    <xf numFmtId="224" fontId="73" fillId="0" borderId="0" applyFont="0" applyFill="0" applyBorder="0" applyAlignment="0" applyProtection="0"/>
    <xf numFmtId="225" fontId="73" fillId="0" borderId="0" applyFont="0" applyFill="0" applyBorder="0" applyAlignment="0" applyProtection="0"/>
    <xf numFmtId="181" fontId="14" fillId="0" borderId="0" applyFont="0" applyFill="0" applyBorder="0" applyAlignment="0" applyProtection="0"/>
    <xf numFmtId="37" fontId="80" fillId="0" borderId="0"/>
    <xf numFmtId="187" fontId="2" fillId="0" borderId="0"/>
    <xf numFmtId="0" fontId="15" fillId="0" borderId="0"/>
    <xf numFmtId="0" fontId="14" fillId="0" borderId="0"/>
    <xf numFmtId="0" fontId="14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1" fontId="48" fillId="0" borderId="0">
      <alignment vertical="center"/>
    </xf>
    <xf numFmtId="184" fontId="26" fillId="0" borderId="0">
      <protection locked="0"/>
    </xf>
    <xf numFmtId="10" fontId="14" fillId="0" borderId="0" applyFont="0" applyFill="0" applyBorder="0" applyAlignment="0" applyProtection="0"/>
    <xf numFmtId="0" fontId="65" fillId="0" borderId="0">
      <protection locked="0"/>
    </xf>
    <xf numFmtId="181" fontId="40" fillId="0" borderId="0" applyFont="0" applyFill="0" applyBorder="0" applyAlignment="0" applyProtection="0"/>
    <xf numFmtId="181" fontId="40" fillId="0" borderId="0" applyFont="0" applyFill="0" applyBorder="0" applyAlignment="0" applyProtection="0"/>
    <xf numFmtId="30" fontId="81" fillId="0" borderId="0" applyNumberFormat="0" applyFill="0" applyBorder="0" applyAlignment="0" applyProtection="0">
      <alignment horizontal="left"/>
    </xf>
    <xf numFmtId="226" fontId="2" fillId="0" borderId="0" applyFont="0" applyFill="0" applyBorder="0" applyAlignment="0" applyProtection="0"/>
    <xf numFmtId="181" fontId="14" fillId="0" borderId="0" applyFont="0" applyFill="0" applyBorder="0" applyAlignment="0" applyProtection="0"/>
    <xf numFmtId="227" fontId="48" fillId="0" borderId="0">
      <alignment vertical="center"/>
    </xf>
    <xf numFmtId="227" fontId="48" fillId="0" borderId="0">
      <alignment vertical="distributed"/>
    </xf>
    <xf numFmtId="0" fontId="14" fillId="4" borderId="0"/>
    <xf numFmtId="0" fontId="33" fillId="0" borderId="0"/>
    <xf numFmtId="40" fontId="82" fillId="0" borderId="0" applyBorder="0">
      <alignment horizontal="right"/>
    </xf>
    <xf numFmtId="40" fontId="27" fillId="0" borderId="0" applyFont="0" applyFill="0" applyBorder="0" applyAlignment="0" applyProtection="0"/>
    <xf numFmtId="190" fontId="34" fillId="0" borderId="0">
      <alignment horizontal="center"/>
    </xf>
    <xf numFmtId="49" fontId="83" fillId="0" borderId="0" applyFill="0" applyBorder="0" applyProtection="0">
      <alignment horizontal="centerContinuous" vertical="center"/>
    </xf>
    <xf numFmtId="0" fontId="35" fillId="0" borderId="0" applyFill="0" applyBorder="0" applyProtection="0">
      <alignment horizontal="centerContinuous" vertical="center"/>
    </xf>
    <xf numFmtId="0" fontId="36" fillId="5" borderId="0" applyFill="0" applyBorder="0" applyProtection="0">
      <alignment horizontal="center" vertical="center"/>
    </xf>
    <xf numFmtId="184" fontId="26" fillId="0" borderId="9">
      <protection locked="0"/>
    </xf>
    <xf numFmtId="0" fontId="11" fillId="0" borderId="5">
      <alignment horizontal="left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9" fontId="3" fillId="0" borderId="2">
      <alignment horizontal="center" vertical="center"/>
    </xf>
    <xf numFmtId="2" fontId="49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2" fillId="0" borderId="0"/>
    <xf numFmtId="0" fontId="48" fillId="0" borderId="0">
      <alignment vertical="center"/>
    </xf>
    <xf numFmtId="0" fontId="53" fillId="0" borderId="0"/>
    <xf numFmtId="0" fontId="49" fillId="0" borderId="0" applyFont="0" applyFill="0" applyBorder="0" applyAlignment="0" applyProtection="0"/>
    <xf numFmtId="3" fontId="27" fillId="0" borderId="4">
      <alignment horizontal="center"/>
    </xf>
    <xf numFmtId="0" fontId="1" fillId="0" borderId="10">
      <alignment vertical="center"/>
    </xf>
    <xf numFmtId="0" fontId="49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179" fontId="12" fillId="0" borderId="11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8" fillId="0" borderId="0" applyNumberFormat="0" applyFont="0" applyFill="0" applyBorder="0" applyProtection="0">
      <alignment horizontal="distributed" vertical="center" justifyLastLine="1"/>
    </xf>
    <xf numFmtId="0" fontId="2" fillId="0" borderId="0">
      <protection locked="0"/>
    </xf>
    <xf numFmtId="10" fontId="56" fillId="0" borderId="0">
      <alignment vertical="center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56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56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0" fontId="15" fillId="0" borderId="0" applyFont="0" applyFill="0" applyBorder="0" applyProtection="0">
      <alignment horizontal="center" vertical="center"/>
    </xf>
    <xf numFmtId="201" fontId="15" fillId="0" borderId="0" applyFont="0" applyFill="0" applyBorder="0" applyProtection="0">
      <alignment horizontal="center" vertical="center"/>
    </xf>
    <xf numFmtId="9" fontId="17" fillId="5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202" fontId="2" fillId="0" borderId="0" applyFont="0" applyFill="0" applyBorder="0" applyAlignment="0" applyProtection="0"/>
    <xf numFmtId="203" fontId="48" fillId="0" borderId="0" applyFont="0" applyFill="0" applyBorder="0" applyAlignment="0" applyProtection="0"/>
    <xf numFmtId="204" fontId="57" fillId="0" borderId="1" applyFont="0" applyFill="0" applyAlignment="0" applyProtection="0">
      <alignment horizontal="center" vertical="center"/>
    </xf>
    <xf numFmtId="0" fontId="58" fillId="0" borderId="0"/>
    <xf numFmtId="179" fontId="59" fillId="0" borderId="12">
      <alignment vertical="center"/>
    </xf>
    <xf numFmtId="0" fontId="18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Protection="0">
      <alignment horizontal="centerContinuous" vertical="center"/>
    </xf>
    <xf numFmtId="0" fontId="6" fillId="0" borderId="0" applyNumberFormat="0" applyFont="0" applyFill="0" applyBorder="0" applyProtection="0">
      <alignment horizontal="centerContinuous" vertical="center"/>
    </xf>
    <xf numFmtId="0" fontId="48" fillId="0" borderId="0" applyNumberFormat="0" applyFont="0" applyFill="0" applyBorder="0" applyProtection="0">
      <alignment horizontal="centerContinuous" vertical="center"/>
    </xf>
    <xf numFmtId="205" fontId="6" fillId="0" borderId="0" applyNumberFormat="0" applyFont="0" applyFill="0" applyBorder="0" applyProtection="0">
      <alignment horizontal="centerContinuous" vertical="center"/>
    </xf>
    <xf numFmtId="205" fontId="60" fillId="0" borderId="13" applyFont="0" applyFill="0" applyBorder="0" applyAlignment="0" applyProtection="0">
      <alignment vertical="center"/>
    </xf>
    <xf numFmtId="185" fontId="60" fillId="0" borderId="13" applyFont="0" applyFill="0" applyBorder="0" applyAlignment="0" applyProtection="0">
      <alignment vertical="center"/>
    </xf>
    <xf numFmtId="206" fontId="56" fillId="0" borderId="0">
      <alignment vertical="center"/>
    </xf>
    <xf numFmtId="179" fontId="18" fillId="0" borderId="12">
      <alignment vertical="center"/>
    </xf>
    <xf numFmtId="207" fontId="61" fillId="0" borderId="0" applyFont="0" applyFill="0" applyBorder="0" applyAlignment="0" applyProtection="0"/>
    <xf numFmtId="0" fontId="19" fillId="0" borderId="2" applyFont="0" applyFill="0" applyBorder="0" applyAlignment="0" applyProtection="0">
      <alignment horizontal="centerContinuous" vertical="center"/>
    </xf>
    <xf numFmtId="0" fontId="15" fillId="0" borderId="0">
      <alignment vertical="center"/>
    </xf>
    <xf numFmtId="183" fontId="6" fillId="0" borderId="0" applyFont="0" applyFill="0" applyBorder="0" applyAlignment="0" applyProtection="0">
      <alignment horizontal="centerContinuous" vertical="center"/>
    </xf>
    <xf numFmtId="182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4" fillId="0" borderId="0"/>
    <xf numFmtId="0" fontId="62" fillId="0" borderId="14"/>
    <xf numFmtId="0" fontId="20" fillId="0" borderId="0" applyNumberFormat="0" applyFill="0" applyBorder="0" applyAlignment="0" applyProtection="0">
      <alignment vertical="top"/>
      <protection locked="0"/>
    </xf>
    <xf numFmtId="208" fontId="3" fillId="0" borderId="2" applyBorder="0">
      <alignment vertical="center"/>
    </xf>
    <xf numFmtId="0" fontId="13" fillId="0" borderId="0">
      <alignment vertical="center"/>
    </xf>
    <xf numFmtId="0" fontId="63" fillId="0" borderId="0">
      <alignment horizontal="center" vertical="center"/>
    </xf>
    <xf numFmtId="0" fontId="18" fillId="0" borderId="0" applyNumberFormat="0" applyFont="0" applyFill="0" applyBorder="0" applyProtection="0">
      <alignment vertical="center"/>
    </xf>
    <xf numFmtId="4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0" fontId="52" fillId="6" borderId="0"/>
    <xf numFmtId="0" fontId="15" fillId="0" borderId="2">
      <alignment horizontal="distributed" vertical="center"/>
    </xf>
    <xf numFmtId="0" fontId="15" fillId="0" borderId="15">
      <alignment horizontal="distributed" vertical="top"/>
    </xf>
    <xf numFmtId="0" fontId="15" fillId="0" borderId="16">
      <alignment horizontal="distributed"/>
    </xf>
    <xf numFmtId="0" fontId="15" fillId="0" borderId="0"/>
    <xf numFmtId="0" fontId="64" fillId="0" borderId="0"/>
    <xf numFmtId="0" fontId="2" fillId="0" borderId="0"/>
    <xf numFmtId="0" fontId="15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9" fontId="15" fillId="0" borderId="0" applyFont="0" applyFill="0" applyBorder="0" applyProtection="0">
      <alignment vertical="center"/>
    </xf>
    <xf numFmtId="38" fontId="48" fillId="0" borderId="0" applyFont="0" applyFill="0" applyBorder="0" applyProtection="0">
      <alignment vertical="center"/>
    </xf>
    <xf numFmtId="0" fontId="55" fillId="0" borderId="0">
      <protection locked="0"/>
    </xf>
    <xf numFmtId="179" fontId="15" fillId="0" borderId="17">
      <alignment horizontal="center" vertical="center"/>
    </xf>
    <xf numFmtId="0" fontId="15" fillId="0" borderId="0" applyFont="0" applyFill="0" applyBorder="0" applyAlignment="0" applyProtection="0"/>
    <xf numFmtId="179" fontId="12" fillId="0" borderId="18">
      <alignment vertical="center"/>
    </xf>
    <xf numFmtId="210" fontId="14" fillId="0" borderId="2"/>
    <xf numFmtId="186" fontId="15" fillId="5" borderId="0" applyFill="0" applyBorder="0" applyProtection="0">
      <alignment horizontal="right"/>
    </xf>
    <xf numFmtId="181" fontId="12" fillId="0" borderId="19"/>
    <xf numFmtId="38" fontId="48" fillId="0" borderId="0" applyFont="0" applyFill="0" applyBorder="0" applyAlignment="0" applyProtection="0">
      <alignment vertical="center"/>
    </xf>
    <xf numFmtId="176" fontId="48" fillId="0" borderId="0" applyFont="0" applyFill="0" applyBorder="0" applyAlignment="0" applyProtection="0">
      <alignment vertical="center"/>
    </xf>
    <xf numFmtId="38" fontId="48" fillId="0" borderId="0" applyFill="0" applyBorder="0" applyAlignment="0" applyProtection="0">
      <alignment vertical="center"/>
    </xf>
    <xf numFmtId="206" fontId="65" fillId="0" borderId="0" applyFont="0" applyFill="0" applyBorder="0" applyAlignment="0" applyProtection="0"/>
    <xf numFmtId="40" fontId="15" fillId="0" borderId="1"/>
    <xf numFmtId="0" fontId="15" fillId="0" borderId="0" applyFont="0" applyFill="0" applyBorder="0" applyAlignment="0" applyProtection="0"/>
    <xf numFmtId="0" fontId="66" fillId="0" borderId="0">
      <alignment horizontal="center"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5" fillId="0" borderId="0" applyFont="0" applyFill="0" applyBorder="0" applyAlignment="0" applyProtection="0"/>
    <xf numFmtId="10" fontId="49" fillId="0" borderId="0" applyFont="0" applyFill="0" applyBorder="0" applyAlignment="0" applyProtection="0"/>
    <xf numFmtId="0" fontId="2" fillId="0" borderId="0"/>
    <xf numFmtId="0" fontId="18" fillId="0" borderId="20">
      <alignment horizontal="center" vertical="center"/>
    </xf>
    <xf numFmtId="0" fontId="18" fillId="0" borderId="20">
      <alignment horizontal="left" vertical="center"/>
    </xf>
    <xf numFmtId="0" fontId="18" fillId="0" borderId="20">
      <alignment vertical="center" textRotation="255"/>
    </xf>
    <xf numFmtId="0" fontId="2" fillId="0" borderId="0">
      <protection locked="0"/>
    </xf>
    <xf numFmtId="0" fontId="2" fillId="0" borderId="0">
      <protection locked="0"/>
    </xf>
    <xf numFmtId="0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84" fontId="55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alignment vertical="center"/>
    </xf>
    <xf numFmtId="0" fontId="2" fillId="0" borderId="0"/>
    <xf numFmtId="0" fontId="3" fillId="0" borderId="0"/>
    <xf numFmtId="0" fontId="8" fillId="0" borderId="0"/>
    <xf numFmtId="0" fontId="2" fillId="0" borderId="0">
      <alignment vertical="center"/>
    </xf>
    <xf numFmtId="0" fontId="12" fillId="0" borderId="0"/>
    <xf numFmtId="0" fontId="12" fillId="0" borderId="0" applyProtection="0"/>
    <xf numFmtId="0" fontId="49" fillId="0" borderId="21" applyNumberFormat="0" applyFont="0" applyFill="0" applyAlignment="0" applyProtection="0"/>
    <xf numFmtId="211" fontId="2" fillId="0" borderId="0" applyFont="0" applyFill="0" applyBorder="0" applyAlignment="0" applyProtection="0"/>
    <xf numFmtId="212" fontId="49" fillId="0" borderId="0" applyFont="0" applyFill="0" applyBorder="0" applyAlignment="0" applyProtection="0"/>
  </cellStyleXfs>
  <cellXfs count="169">
    <xf numFmtId="0" fontId="0" fillId="0" borderId="0" xfId="0"/>
    <xf numFmtId="0" fontId="4" fillId="0" borderId="0" xfId="1432" applyFont="1" applyAlignment="1" applyProtection="1">
      <alignment horizontal="centerContinuous"/>
    </xf>
    <xf numFmtId="0" fontId="6" fillId="0" borderId="20" xfId="1432" applyFont="1" applyBorder="1" applyAlignment="1" applyProtection="1">
      <alignment horizontal="center" vertical="center" wrapText="1"/>
    </xf>
    <xf numFmtId="0" fontId="6" fillId="0" borderId="0" xfId="1432" applyFont="1" applyAlignment="1" applyProtection="1">
      <alignment horizontal="centerContinuous"/>
    </xf>
    <xf numFmtId="0" fontId="6" fillId="0" borderId="0" xfId="1432" applyFont="1" applyBorder="1" applyProtection="1"/>
    <xf numFmtId="0" fontId="6" fillId="0" borderId="0" xfId="1432" applyFont="1"/>
    <xf numFmtId="0" fontId="6" fillId="0" borderId="0" xfId="1432" applyFont="1" applyProtection="1"/>
    <xf numFmtId="0" fontId="6" fillId="0" borderId="0" xfId="1432" applyFont="1" applyBorder="1" applyAlignment="1" applyProtection="1">
      <alignment horizontal="left"/>
    </xf>
    <xf numFmtId="0" fontId="6" fillId="0" borderId="22" xfId="1432" applyFont="1" applyBorder="1" applyProtection="1"/>
    <xf numFmtId="0" fontId="6" fillId="0" borderId="23" xfId="1432" applyFont="1" applyBorder="1" applyProtection="1"/>
    <xf numFmtId="0" fontId="6" fillId="0" borderId="19" xfId="1432" applyFont="1" applyBorder="1" applyProtection="1"/>
    <xf numFmtId="0" fontId="6" fillId="0" borderId="24" xfId="1432" applyFont="1" applyBorder="1" applyProtection="1"/>
    <xf numFmtId="0" fontId="6" fillId="0" borderId="25" xfId="1432" applyFont="1" applyBorder="1" applyProtection="1"/>
    <xf numFmtId="0" fontId="6" fillId="0" borderId="26" xfId="1432" applyFont="1" applyBorder="1" applyAlignment="1" applyProtection="1">
      <alignment horizontal="center" vertical="top" wrapText="1"/>
    </xf>
    <xf numFmtId="0" fontId="6" fillId="0" borderId="27" xfId="1432" applyFont="1" applyBorder="1" applyAlignment="1" applyProtection="1">
      <alignment horizontal="center" vertical="center" wrapText="1"/>
    </xf>
    <xf numFmtId="0" fontId="6" fillId="0" borderId="27" xfId="1432" applyFont="1" applyBorder="1" applyAlignment="1" applyProtection="1">
      <alignment horizontal="center" vertical="center"/>
    </xf>
    <xf numFmtId="0" fontId="6" fillId="0" borderId="0" xfId="1432" applyFont="1" applyBorder="1" applyAlignment="1" applyProtection="1">
      <alignment horizontal="centerContinuous" vertical="center"/>
    </xf>
    <xf numFmtId="0" fontId="6" fillId="0" borderId="28" xfId="1432" applyFont="1" applyBorder="1" applyAlignment="1" applyProtection="1">
      <alignment horizontal="centerContinuous" vertical="center" wrapText="1"/>
    </xf>
    <xf numFmtId="0" fontId="6" fillId="0" borderId="0" xfId="1432" applyFont="1" applyBorder="1" applyAlignment="1" applyProtection="1">
      <alignment horizontal="centerContinuous" vertical="center" wrapText="1"/>
    </xf>
    <xf numFmtId="0" fontId="6" fillId="0" borderId="29" xfId="1432" applyFont="1" applyBorder="1" applyAlignment="1" applyProtection="1">
      <alignment horizontal="centerContinuous" vertical="center"/>
    </xf>
    <xf numFmtId="0" fontId="6" fillId="0" borderId="30" xfId="1432" applyFont="1" applyBorder="1" applyAlignment="1" applyProtection="1">
      <alignment horizontal="center" vertical="center"/>
    </xf>
    <xf numFmtId="0" fontId="6" fillId="0" borderId="31" xfId="1432" applyFont="1" applyBorder="1" applyAlignment="1" applyProtection="1">
      <alignment horizontal="center" vertical="top" wrapText="1"/>
    </xf>
    <xf numFmtId="0" fontId="6" fillId="0" borderId="3" xfId="1432" applyFont="1" applyBorder="1" applyProtection="1"/>
    <xf numFmtId="0" fontId="6" fillId="0" borderId="3" xfId="1432" applyFont="1" applyBorder="1" applyAlignment="1" applyProtection="1">
      <alignment horizontal="center" vertical="center"/>
    </xf>
    <xf numFmtId="0" fontId="6" fillId="0" borderId="20" xfId="1432" applyFont="1" applyBorder="1" applyAlignment="1" applyProtection="1">
      <alignment horizontal="center" vertical="center"/>
    </xf>
    <xf numFmtId="0" fontId="6" fillId="0" borderId="32" xfId="1432" applyFont="1" applyBorder="1" applyAlignment="1" applyProtection="1">
      <alignment horizontal="center" vertical="top"/>
    </xf>
    <xf numFmtId="176" fontId="6" fillId="0" borderId="20" xfId="1432" applyNumberFormat="1" applyFont="1" applyBorder="1" applyAlignment="1" applyProtection="1">
      <alignment horizontal="center" vertical="center" wrapText="1"/>
      <protection locked="0"/>
    </xf>
    <xf numFmtId="176" fontId="6" fillId="0" borderId="0" xfId="1432" applyNumberFormat="1" applyFont="1" applyAlignment="1" applyProtection="1">
      <alignment horizontal="center" vertical="center" wrapText="1"/>
      <protection locked="0"/>
    </xf>
    <xf numFmtId="176" fontId="6" fillId="0" borderId="0" xfId="1432" applyNumberFormat="1" applyFont="1" applyBorder="1" applyAlignment="1" applyProtection="1">
      <alignment horizontal="center" vertical="center" wrapText="1"/>
    </xf>
    <xf numFmtId="0" fontId="6" fillId="0" borderId="0" xfId="1432" applyFont="1" applyBorder="1" applyAlignment="1" applyProtection="1">
      <alignment horizontal="center" vertical="center"/>
    </xf>
    <xf numFmtId="0" fontId="6" fillId="0" borderId="0" xfId="1432" applyFont="1" applyBorder="1" applyAlignment="1" applyProtection="1">
      <alignment horizontal="center" vertical="center" wrapText="1"/>
    </xf>
    <xf numFmtId="0" fontId="6" fillId="0" borderId="4" xfId="1432" applyFont="1" applyBorder="1" applyAlignment="1" applyProtection="1">
      <alignment horizontal="center" vertical="center" wrapText="1"/>
    </xf>
    <xf numFmtId="0" fontId="6" fillId="0" borderId="0" xfId="1432" applyFont="1" applyBorder="1"/>
    <xf numFmtId="0" fontId="6" fillId="0" borderId="4" xfId="1432" applyFont="1" applyBorder="1" applyAlignment="1" applyProtection="1">
      <alignment horizontal="distributed" vertical="center" wrapText="1"/>
    </xf>
    <xf numFmtId="0" fontId="8" fillId="0" borderId="0" xfId="1432" applyFont="1" applyProtection="1">
      <protection locked="0"/>
    </xf>
    <xf numFmtId="49" fontId="6" fillId="0" borderId="0" xfId="1432" applyNumberFormat="1" applyFont="1" applyAlignment="1" applyProtection="1">
      <alignment horizontal="centerContinuous"/>
    </xf>
    <xf numFmtId="49" fontId="6" fillId="0" borderId="0" xfId="1432" applyNumberFormat="1" applyFont="1" applyProtection="1"/>
    <xf numFmtId="49" fontId="6" fillId="0" borderId="23" xfId="1432" applyNumberFormat="1" applyFont="1" applyBorder="1" applyProtection="1"/>
    <xf numFmtId="49" fontId="6" fillId="0" borderId="27" xfId="1432" applyNumberFormat="1" applyFont="1" applyBorder="1" applyAlignment="1" applyProtection="1">
      <alignment horizontal="center" vertical="center" wrapText="1"/>
    </xf>
    <xf numFmtId="49" fontId="6" fillId="0" borderId="3" xfId="1432" applyNumberFormat="1" applyFont="1" applyBorder="1" applyProtection="1"/>
    <xf numFmtId="49" fontId="6" fillId="0" borderId="0" xfId="1432" applyNumberFormat="1" applyFont="1"/>
    <xf numFmtId="0" fontId="5" fillId="0" borderId="5" xfId="1432" applyFont="1" applyBorder="1" applyAlignment="1" applyProtection="1">
      <alignment horizontal="center" vertical="center" wrapText="1"/>
    </xf>
    <xf numFmtId="49" fontId="5" fillId="0" borderId="20" xfId="1432" applyNumberFormat="1" applyFont="1" applyBorder="1" applyAlignment="1" applyProtection="1">
      <alignment horizontal="center" vertical="center" wrapText="1"/>
      <protection locked="0"/>
    </xf>
    <xf numFmtId="176" fontId="5" fillId="0" borderId="20" xfId="1432" applyNumberFormat="1" applyFont="1" applyBorder="1" applyAlignment="1" applyProtection="1">
      <alignment horizontal="center" vertical="center" wrapText="1"/>
      <protection locked="0"/>
    </xf>
    <xf numFmtId="176" fontId="5" fillId="0" borderId="20" xfId="1432" applyNumberFormat="1" applyFont="1" applyBorder="1" applyAlignment="1" applyProtection="1">
      <alignment horizontal="right" vertical="center"/>
      <protection locked="0"/>
    </xf>
    <xf numFmtId="0" fontId="5" fillId="0" borderId="33" xfId="1432" applyFont="1" applyBorder="1" applyAlignment="1" applyProtection="1">
      <alignment horizontal="centerContinuous" vertical="center"/>
    </xf>
    <xf numFmtId="49" fontId="5" fillId="0" borderId="4" xfId="1432" applyNumberFormat="1" applyFont="1" applyBorder="1" applyAlignment="1" applyProtection="1">
      <alignment horizontal="centerContinuous" vertical="center" wrapText="1"/>
    </xf>
    <xf numFmtId="0" fontId="5" fillId="0" borderId="4" xfId="1432" applyFont="1" applyBorder="1" applyAlignment="1" applyProtection="1">
      <alignment horizontal="center" vertical="center" wrapText="1"/>
    </xf>
    <xf numFmtId="0" fontId="5" fillId="0" borderId="4" xfId="1432" applyFont="1" applyBorder="1" applyAlignment="1" applyProtection="1">
      <alignment horizontal="right" vertical="center"/>
    </xf>
    <xf numFmtId="176" fontId="5" fillId="0" borderId="4" xfId="1432" applyNumberFormat="1" applyFont="1" applyBorder="1" applyAlignment="1" applyProtection="1">
      <alignment horizontal="right" vertical="center"/>
    </xf>
    <xf numFmtId="176" fontId="6" fillId="0" borderId="18" xfId="1432" applyNumberFormat="1" applyFont="1" applyBorder="1" applyAlignment="1" applyProtection="1">
      <alignment horizontal="center" vertical="center" wrapText="1"/>
      <protection locked="0"/>
    </xf>
    <xf numFmtId="0" fontId="6" fillId="0" borderId="34" xfId="1432" applyFont="1" applyBorder="1" applyAlignment="1" applyProtection="1">
      <alignment horizontal="center" vertical="center" wrapText="1"/>
    </xf>
    <xf numFmtId="176" fontId="6" fillId="0" borderId="20" xfId="1432" applyNumberFormat="1" applyFont="1" applyBorder="1" applyAlignment="1" applyProtection="1">
      <alignment horizontal="distributed" vertical="center" wrapText="1"/>
      <protection locked="0"/>
    </xf>
    <xf numFmtId="41" fontId="60" fillId="0" borderId="48" xfId="1433" applyNumberFormat="1" applyFont="1" applyFill="1" applyBorder="1" applyAlignment="1">
      <alignment horizontal="center" vertical="center"/>
    </xf>
    <xf numFmtId="0" fontId="6" fillId="0" borderId="0" xfId="1433" applyNumberFormat="1" applyFont="1" applyFill="1" applyAlignment="1">
      <alignment vertical="center"/>
    </xf>
    <xf numFmtId="0" fontId="60" fillId="0" borderId="36" xfId="1433" applyNumberFormat="1" applyFont="1" applyFill="1" applyBorder="1" applyAlignment="1">
      <alignment horizontal="center" vertical="center" shrinkToFit="1"/>
    </xf>
    <xf numFmtId="0" fontId="60" fillId="0" borderId="36" xfId="1433" applyNumberFormat="1" applyFont="1" applyFill="1" applyBorder="1" applyAlignment="1">
      <alignment horizontal="center" vertical="center" wrapText="1" shrinkToFit="1"/>
    </xf>
    <xf numFmtId="0" fontId="60" fillId="0" borderId="41" xfId="1433" applyNumberFormat="1" applyFont="1" applyFill="1" applyBorder="1" applyAlignment="1">
      <alignment horizontal="center" vertical="center" wrapText="1" shrinkToFit="1"/>
    </xf>
    <xf numFmtId="0" fontId="60" fillId="0" borderId="53" xfId="1433" applyNumberFormat="1" applyFont="1" applyFill="1" applyBorder="1" applyAlignment="1">
      <alignment horizontal="center" vertical="center" wrapText="1"/>
    </xf>
    <xf numFmtId="177" fontId="60" fillId="0" borderId="54" xfId="1335" applyNumberFormat="1" applyFont="1" applyFill="1" applyBorder="1" applyAlignment="1">
      <alignment horizontal="right" vertical="center"/>
    </xf>
    <xf numFmtId="0" fontId="60" fillId="0" borderId="2" xfId="1433" applyNumberFormat="1" applyFont="1" applyFill="1" applyBorder="1" applyAlignment="1">
      <alignment horizontal="center" vertical="center" shrinkToFit="1"/>
    </xf>
    <xf numFmtId="49" fontId="60" fillId="0" borderId="2" xfId="1434" applyNumberFormat="1" applyFont="1" applyFill="1" applyBorder="1" applyAlignment="1">
      <alignment horizontal="center" vertical="center" wrapText="1"/>
    </xf>
    <xf numFmtId="177" fontId="60" fillId="0" borderId="2" xfId="0" applyNumberFormat="1" applyFont="1" applyFill="1" applyBorder="1" applyAlignment="1">
      <alignment horizontal="center" vertical="center" wrapText="1"/>
    </xf>
    <xf numFmtId="0" fontId="60" fillId="0" borderId="35" xfId="1433" applyNumberFormat="1" applyFont="1" applyFill="1" applyBorder="1" applyAlignment="1">
      <alignment horizontal="center" vertical="center"/>
    </xf>
    <xf numFmtId="0" fontId="60" fillId="0" borderId="51" xfId="1433" applyNumberFormat="1" applyFont="1" applyFill="1" applyBorder="1" applyAlignment="1">
      <alignment horizontal="center" vertical="center" wrapText="1"/>
    </xf>
    <xf numFmtId="177" fontId="60" fillId="0" borderId="12" xfId="1335" applyNumberFormat="1" applyFont="1" applyFill="1" applyBorder="1" applyAlignment="1">
      <alignment horizontal="right" vertical="center"/>
    </xf>
    <xf numFmtId="49" fontId="60" fillId="0" borderId="2" xfId="1434" applyNumberFormat="1" applyFont="1" applyFill="1" applyBorder="1" applyAlignment="1">
      <alignment horizontal="left" vertical="center" wrapText="1"/>
    </xf>
    <xf numFmtId="0" fontId="60" fillId="0" borderId="44" xfId="1433" applyNumberFormat="1" applyFont="1" applyFill="1" applyBorder="1" applyAlignment="1">
      <alignment horizontal="center" vertical="center" wrapText="1"/>
    </xf>
    <xf numFmtId="0" fontId="60" fillId="0" borderId="2" xfId="1433" applyNumberFormat="1" applyFont="1" applyFill="1" applyBorder="1" applyAlignment="1">
      <alignment horizontal="center" vertical="center"/>
    </xf>
    <xf numFmtId="49" fontId="60" fillId="0" borderId="2" xfId="1433" applyNumberFormat="1" applyFont="1" applyFill="1" applyBorder="1" applyAlignment="1">
      <alignment horizontal="center" vertical="center"/>
    </xf>
    <xf numFmtId="177" fontId="60" fillId="0" borderId="2" xfId="1335" applyNumberFormat="1" applyFont="1" applyFill="1" applyBorder="1" applyAlignment="1">
      <alignment horizontal="right" vertical="center"/>
    </xf>
    <xf numFmtId="0" fontId="60" fillId="0" borderId="43" xfId="1433" applyNumberFormat="1" applyFont="1" applyFill="1" applyBorder="1" applyAlignment="1">
      <alignment horizontal="center" vertical="center" wrapText="1"/>
    </xf>
    <xf numFmtId="0" fontId="60" fillId="0" borderId="16" xfId="1433" applyNumberFormat="1" applyFont="1" applyFill="1" applyBorder="1" applyAlignment="1">
      <alignment horizontal="center" vertical="center"/>
    </xf>
    <xf numFmtId="49" fontId="60" fillId="0" borderId="16" xfId="1433" applyNumberFormat="1" applyFont="1" applyFill="1" applyBorder="1" applyAlignment="1">
      <alignment horizontal="center" vertical="center"/>
    </xf>
    <xf numFmtId="0" fontId="60" fillId="0" borderId="16" xfId="1433" applyNumberFormat="1" applyFont="1" applyFill="1" applyBorder="1" applyAlignment="1">
      <alignment horizontal="center" vertical="center" shrinkToFit="1"/>
    </xf>
    <xf numFmtId="177" fontId="60" fillId="0" borderId="16" xfId="1335" applyNumberFormat="1" applyFont="1" applyFill="1" applyBorder="1" applyAlignment="1">
      <alignment horizontal="right" vertical="center"/>
    </xf>
    <xf numFmtId="0" fontId="60" fillId="0" borderId="52" xfId="1433" applyNumberFormat="1" applyFont="1" applyFill="1" applyBorder="1" applyAlignment="1">
      <alignment horizontal="center" vertical="center" wrapText="1"/>
    </xf>
    <xf numFmtId="0" fontId="60" fillId="0" borderId="15" xfId="1433" applyNumberFormat="1" applyFont="1" applyFill="1" applyBorder="1" applyAlignment="1">
      <alignment horizontal="center" vertical="center"/>
    </xf>
    <xf numFmtId="49" fontId="60" fillId="0" borderId="15" xfId="1433" applyNumberFormat="1" applyFont="1" applyFill="1" applyBorder="1" applyAlignment="1">
      <alignment horizontal="center" vertical="center"/>
    </xf>
    <xf numFmtId="0" fontId="60" fillId="0" borderId="15" xfId="1433" applyNumberFormat="1" applyFont="1" applyFill="1" applyBorder="1" applyAlignment="1">
      <alignment horizontal="center" vertical="center" shrinkToFit="1"/>
    </xf>
    <xf numFmtId="177" fontId="60" fillId="0" borderId="15" xfId="1335" applyNumberFormat="1" applyFont="1" applyFill="1" applyBorder="1" applyAlignment="1">
      <alignment horizontal="right" vertical="center"/>
    </xf>
    <xf numFmtId="0" fontId="6" fillId="0" borderId="37" xfId="1433" applyNumberFormat="1" applyFont="1" applyFill="1" applyBorder="1" applyAlignment="1">
      <alignment horizontal="center" vertical="center"/>
    </xf>
    <xf numFmtId="0" fontId="6" fillId="0" borderId="0" xfId="1433" applyNumberFormat="1" applyFont="1" applyFill="1" applyAlignment="1">
      <alignment horizontal="center" vertical="center"/>
    </xf>
    <xf numFmtId="49" fontId="6" fillId="0" borderId="0" xfId="1433" applyNumberFormat="1" applyFont="1" applyFill="1" applyAlignment="1">
      <alignment horizontal="center" vertical="center"/>
    </xf>
    <xf numFmtId="41" fontId="6" fillId="0" borderId="0" xfId="1433" applyNumberFormat="1" applyFont="1" applyFill="1" applyAlignment="1">
      <alignment horizontal="center" vertical="center" shrinkToFit="1"/>
    </xf>
    <xf numFmtId="0" fontId="6" fillId="0" borderId="0" xfId="1433" applyNumberFormat="1" applyFont="1" applyFill="1" applyAlignment="1">
      <alignment horizontal="center" vertical="center" shrinkToFit="1"/>
    </xf>
    <xf numFmtId="0" fontId="86" fillId="0" borderId="0" xfId="1433" applyNumberFormat="1" applyFont="1" applyFill="1" applyAlignment="1">
      <alignment vertical="center"/>
    </xf>
    <xf numFmtId="0" fontId="60" fillId="0" borderId="58" xfId="1433" applyNumberFormat="1" applyFont="1" applyFill="1" applyBorder="1" applyAlignment="1">
      <alignment horizontal="center" vertical="center"/>
    </xf>
    <xf numFmtId="49" fontId="60" fillId="0" borderId="15" xfId="1434" applyNumberFormat="1" applyFont="1" applyFill="1" applyBorder="1" applyAlignment="1">
      <alignment horizontal="center" vertical="center" wrapText="1"/>
    </xf>
    <xf numFmtId="0" fontId="60" fillId="0" borderId="59" xfId="1433" applyNumberFormat="1" applyFont="1" applyFill="1" applyBorder="1" applyAlignment="1">
      <alignment horizontal="center" vertical="center"/>
    </xf>
    <xf numFmtId="0" fontId="60" fillId="0" borderId="42" xfId="1433" applyNumberFormat="1" applyFont="1" applyFill="1" applyBorder="1" applyAlignment="1">
      <alignment horizontal="center" vertical="center"/>
    </xf>
    <xf numFmtId="0" fontId="85" fillId="0" borderId="0" xfId="1433" applyNumberFormat="1" applyFont="1" applyFill="1" applyBorder="1" applyAlignment="1">
      <alignment horizontal="center" vertical="center"/>
    </xf>
    <xf numFmtId="0" fontId="88" fillId="0" borderId="8" xfId="1433" applyNumberFormat="1" applyFont="1" applyFill="1" applyBorder="1" applyAlignment="1">
      <alignment horizontal="right" vertical="center"/>
    </xf>
    <xf numFmtId="177" fontId="60" fillId="0" borderId="15" xfId="0" applyNumberFormat="1" applyFont="1" applyFill="1" applyBorder="1" applyAlignment="1">
      <alignment horizontal="center" vertical="center" wrapText="1"/>
    </xf>
    <xf numFmtId="49" fontId="60" fillId="0" borderId="15" xfId="1434" applyNumberFormat="1" applyFont="1" applyFill="1" applyBorder="1" applyAlignment="1">
      <alignment horizontal="left" vertical="center" wrapText="1"/>
    </xf>
    <xf numFmtId="0" fontId="60" fillId="0" borderId="60" xfId="1433" applyNumberFormat="1" applyFont="1" applyFill="1" applyBorder="1" applyAlignment="1">
      <alignment horizontal="center" vertical="center"/>
    </xf>
    <xf numFmtId="0" fontId="60" fillId="0" borderId="61" xfId="1433" applyNumberFormat="1" applyFont="1" applyFill="1" applyBorder="1" applyAlignment="1">
      <alignment horizontal="center" vertical="center" wrapText="1"/>
    </xf>
    <xf numFmtId="0" fontId="60" fillId="0" borderId="17" xfId="1433" applyNumberFormat="1" applyFont="1" applyFill="1" applyBorder="1" applyAlignment="1">
      <alignment horizontal="center" vertical="center"/>
    </xf>
    <xf numFmtId="49" fontId="60" fillId="0" borderId="17" xfId="1433" applyNumberFormat="1" applyFont="1" applyFill="1" applyBorder="1" applyAlignment="1">
      <alignment horizontal="center" vertical="center"/>
    </xf>
    <xf numFmtId="0" fontId="60" fillId="0" borderId="17" xfId="1433" applyNumberFormat="1" applyFont="1" applyFill="1" applyBorder="1" applyAlignment="1">
      <alignment horizontal="center" vertical="center" shrinkToFit="1"/>
    </xf>
    <xf numFmtId="177" fontId="60" fillId="0" borderId="17" xfId="1335" applyNumberFormat="1" applyFont="1" applyFill="1" applyBorder="1" applyAlignment="1">
      <alignment horizontal="right" vertical="center"/>
    </xf>
    <xf numFmtId="49" fontId="60" fillId="0" borderId="17" xfId="1434" applyNumberFormat="1" applyFont="1" applyFill="1" applyBorder="1" applyAlignment="1">
      <alignment horizontal="center" vertical="center" wrapText="1"/>
    </xf>
    <xf numFmtId="0" fontId="60" fillId="0" borderId="50" xfId="1433" applyNumberFormat="1" applyFont="1" applyFill="1" applyBorder="1" applyAlignment="1">
      <alignment horizontal="center" vertical="center"/>
    </xf>
    <xf numFmtId="0" fontId="60" fillId="0" borderId="62" xfId="1433" applyNumberFormat="1" applyFont="1" applyFill="1" applyBorder="1" applyAlignment="1">
      <alignment horizontal="center" vertical="center"/>
    </xf>
    <xf numFmtId="0" fontId="60" fillId="0" borderId="12" xfId="1433" applyNumberFormat="1" applyFont="1" applyFill="1" applyBorder="1" applyAlignment="1">
      <alignment horizontal="center" vertical="center" shrinkToFit="1"/>
    </xf>
    <xf numFmtId="0" fontId="60" fillId="0" borderId="63" xfId="1433" applyNumberFormat="1" applyFont="1" applyFill="1" applyBorder="1" applyAlignment="1">
      <alignment horizontal="center" vertical="center"/>
    </xf>
    <xf numFmtId="177" fontId="60" fillId="0" borderId="2" xfId="0" applyNumberFormat="1" applyFont="1" applyFill="1" applyBorder="1" applyAlignment="1">
      <alignment horizontal="left" vertical="center" wrapText="1" shrinkToFit="1"/>
    </xf>
    <xf numFmtId="0" fontId="60" fillId="0" borderId="15" xfId="1433" applyNumberFormat="1" applyFont="1" applyFill="1" applyBorder="1" applyAlignment="1">
      <alignment horizontal="left" vertical="center" wrapText="1" shrinkToFit="1"/>
    </xf>
    <xf numFmtId="0" fontId="60" fillId="0" borderId="12" xfId="1433" applyNumberFormat="1" applyFont="1" applyFill="1" applyBorder="1" applyAlignment="1">
      <alignment horizontal="center" vertical="center"/>
    </xf>
    <xf numFmtId="49" fontId="60" fillId="0" borderId="12" xfId="1433" applyNumberFormat="1" applyFont="1" applyFill="1" applyBorder="1" applyAlignment="1">
      <alignment horizontal="center" vertical="center"/>
    </xf>
    <xf numFmtId="0" fontId="60" fillId="0" borderId="2" xfId="1433" applyNumberFormat="1" applyFont="1" applyFill="1" applyBorder="1" applyAlignment="1">
      <alignment horizontal="left" vertical="center" wrapText="1" shrinkToFit="1"/>
    </xf>
    <xf numFmtId="0" fontId="60" fillId="0" borderId="17" xfId="1433" applyNumberFormat="1" applyFont="1" applyFill="1" applyBorder="1" applyAlignment="1">
      <alignment horizontal="left" vertical="center" wrapText="1" shrinkToFit="1"/>
    </xf>
    <xf numFmtId="177" fontId="60" fillId="0" borderId="15" xfId="0" applyNumberFormat="1" applyFont="1" applyFill="1" applyBorder="1" applyAlignment="1">
      <alignment horizontal="left" vertical="center" wrapText="1" shrinkToFit="1"/>
    </xf>
    <xf numFmtId="177" fontId="60" fillId="0" borderId="17" xfId="0" applyNumberFormat="1" applyFont="1" applyFill="1" applyBorder="1" applyAlignment="1">
      <alignment horizontal="left" vertical="center" wrapText="1" shrinkToFit="1"/>
    </xf>
    <xf numFmtId="0" fontId="60" fillId="0" borderId="59" xfId="1433" applyNumberFormat="1" applyFont="1" applyFill="1" applyBorder="1" applyAlignment="1">
      <alignment horizontal="center" vertical="center" wrapText="1"/>
    </xf>
    <xf numFmtId="0" fontId="60" fillId="0" borderId="35" xfId="1433" applyNumberFormat="1" applyFont="1" applyFill="1" applyBorder="1" applyAlignment="1">
      <alignment horizontal="center" vertical="center" wrapText="1"/>
    </xf>
    <xf numFmtId="49" fontId="60" fillId="0" borderId="17" xfId="1434" applyNumberFormat="1" applyFont="1" applyFill="1" applyBorder="1" applyAlignment="1">
      <alignment horizontal="left" vertical="center" wrapText="1"/>
    </xf>
    <xf numFmtId="0" fontId="53" fillId="0" borderId="15" xfId="1433" applyNumberFormat="1" applyFont="1" applyFill="1" applyBorder="1" applyAlignment="1">
      <alignment horizontal="center" vertical="center" wrapText="1" shrinkToFit="1"/>
    </xf>
    <xf numFmtId="0" fontId="53" fillId="0" borderId="2" xfId="1433" applyNumberFormat="1" applyFont="1" applyFill="1" applyBorder="1" applyAlignment="1">
      <alignment horizontal="center" vertical="center" wrapText="1" shrinkToFit="1"/>
    </xf>
    <xf numFmtId="0" fontId="53" fillId="0" borderId="17" xfId="1433" applyNumberFormat="1" applyFont="1" applyFill="1" applyBorder="1" applyAlignment="1">
      <alignment horizontal="center" vertical="center" wrapText="1" shrinkToFit="1"/>
    </xf>
    <xf numFmtId="0" fontId="60" fillId="0" borderId="42" xfId="1433" applyNumberFormat="1" applyFont="1" applyFill="1" applyBorder="1" applyAlignment="1">
      <alignment horizontal="center" vertical="center" wrapText="1"/>
    </xf>
    <xf numFmtId="49" fontId="60" fillId="0" borderId="16" xfId="1434" applyNumberFormat="1" applyFont="1" applyFill="1" applyBorder="1" applyAlignment="1">
      <alignment horizontal="center" vertical="center" wrapText="1"/>
    </xf>
    <xf numFmtId="0" fontId="60" fillId="0" borderId="57" xfId="1433" applyNumberFormat="1" applyFont="1" applyFill="1" applyBorder="1" applyAlignment="1">
      <alignment horizontal="center" vertical="center"/>
    </xf>
    <xf numFmtId="177" fontId="60" fillId="0" borderId="16" xfId="0" applyNumberFormat="1" applyFont="1" applyFill="1" applyBorder="1" applyAlignment="1">
      <alignment horizontal="left" vertical="center" wrapText="1" shrinkToFit="1"/>
    </xf>
    <xf numFmtId="0" fontId="53" fillId="0" borderId="15" xfId="1433" applyNumberFormat="1" applyFont="1" applyFill="1" applyBorder="1" applyAlignment="1">
      <alignment horizontal="center" vertical="center" shrinkToFit="1"/>
    </xf>
    <xf numFmtId="0" fontId="53" fillId="0" borderId="2" xfId="1433" applyNumberFormat="1" applyFont="1" applyFill="1" applyBorder="1" applyAlignment="1">
      <alignment horizontal="center" vertical="center" shrinkToFit="1"/>
    </xf>
    <xf numFmtId="177" fontId="53" fillId="0" borderId="2" xfId="0" applyNumberFormat="1" applyFont="1" applyFill="1" applyBorder="1" applyAlignment="1">
      <alignment horizontal="center" vertical="center" wrapText="1"/>
    </xf>
    <xf numFmtId="177" fontId="53" fillId="0" borderId="15" xfId="0" applyNumberFormat="1" applyFont="1" applyFill="1" applyBorder="1" applyAlignment="1">
      <alignment horizontal="center" vertical="center" wrapText="1"/>
    </xf>
    <xf numFmtId="0" fontId="53" fillId="0" borderId="17" xfId="1433" applyNumberFormat="1" applyFont="1" applyFill="1" applyBorder="1" applyAlignment="1">
      <alignment horizontal="center" vertical="center" shrinkToFit="1"/>
    </xf>
    <xf numFmtId="0" fontId="53" fillId="0" borderId="16" xfId="1433" applyNumberFormat="1" applyFont="1" applyFill="1" applyBorder="1" applyAlignment="1">
      <alignment horizontal="center" vertical="center" shrinkToFit="1"/>
    </xf>
    <xf numFmtId="0" fontId="60" fillId="0" borderId="2" xfId="1433" applyNumberFormat="1" applyFont="1" applyFill="1" applyBorder="1" applyAlignment="1">
      <alignment horizontal="center" vertical="center" wrapText="1" shrinkToFit="1"/>
    </xf>
    <xf numFmtId="0" fontId="60" fillId="0" borderId="15" xfId="1433" applyNumberFormat="1" applyFont="1" applyFill="1" applyBorder="1" applyAlignment="1">
      <alignment horizontal="center" vertical="center" wrapText="1" shrinkToFit="1"/>
    </xf>
    <xf numFmtId="177" fontId="60" fillId="0" borderId="12" xfId="0" applyNumberFormat="1" applyFont="1" applyFill="1" applyBorder="1" applyAlignment="1">
      <alignment horizontal="left" vertical="center" wrapText="1" shrinkToFit="1"/>
    </xf>
    <xf numFmtId="0" fontId="53" fillId="0" borderId="16" xfId="1433" applyNumberFormat="1" applyFont="1" applyFill="1" applyBorder="1" applyAlignment="1">
      <alignment horizontal="center" vertical="center" wrapText="1" shrinkToFit="1"/>
    </xf>
    <xf numFmtId="49" fontId="60" fillId="0" borderId="16" xfId="1434" applyNumberFormat="1" applyFont="1" applyFill="1" applyBorder="1" applyAlignment="1">
      <alignment horizontal="left" vertical="center" wrapText="1"/>
    </xf>
    <xf numFmtId="0" fontId="60" fillId="0" borderId="50" xfId="1433" applyNumberFormat="1" applyFont="1" applyFill="1" applyBorder="1" applyAlignment="1">
      <alignment horizontal="center" vertical="center" wrapText="1"/>
    </xf>
    <xf numFmtId="41" fontId="60" fillId="0" borderId="2" xfId="1335" applyFont="1" applyFill="1" applyBorder="1" applyAlignment="1">
      <alignment horizontal="right" vertical="center"/>
    </xf>
    <xf numFmtId="177" fontId="60" fillId="0" borderId="2" xfId="1434" applyNumberFormat="1" applyFont="1" applyFill="1" applyBorder="1" applyAlignment="1">
      <alignment horizontal="center" vertical="center" shrinkToFit="1"/>
    </xf>
    <xf numFmtId="49" fontId="60" fillId="0" borderId="15" xfId="1433" applyNumberFormat="1" applyFont="1" applyFill="1" applyBorder="1" applyAlignment="1">
      <alignment horizontal="left" vertical="center" wrapText="1" shrinkToFit="1"/>
    </xf>
    <xf numFmtId="49" fontId="85" fillId="0" borderId="0" xfId="1433" applyNumberFormat="1" applyFont="1" applyFill="1" applyBorder="1" applyAlignment="1">
      <alignment horizontal="center" vertical="center"/>
    </xf>
    <xf numFmtId="49" fontId="60" fillId="0" borderId="15" xfId="1433" applyNumberFormat="1" applyFont="1" applyFill="1" applyBorder="1" applyAlignment="1">
      <alignment horizontal="center" vertical="center" shrinkToFit="1"/>
    </xf>
    <xf numFmtId="49" fontId="60" fillId="0" borderId="15" xfId="0" applyNumberFormat="1" applyFont="1" applyFill="1" applyBorder="1" applyAlignment="1">
      <alignment horizontal="left" vertical="center" wrapText="1" shrinkToFit="1"/>
    </xf>
    <xf numFmtId="49" fontId="60" fillId="0" borderId="2" xfId="0" applyNumberFormat="1" applyFont="1" applyFill="1" applyBorder="1" applyAlignment="1">
      <alignment horizontal="left" vertical="center" wrapText="1" shrinkToFit="1"/>
    </xf>
    <xf numFmtId="49" fontId="60" fillId="0" borderId="17" xfId="1433" applyNumberFormat="1" applyFont="1" applyFill="1" applyBorder="1" applyAlignment="1">
      <alignment horizontal="left" vertical="center" wrapText="1" shrinkToFit="1"/>
    </xf>
    <xf numFmtId="49" fontId="60" fillId="0" borderId="2" xfId="1433" applyNumberFormat="1" applyFont="1" applyFill="1" applyBorder="1" applyAlignment="1">
      <alignment horizontal="left" vertical="center" wrapText="1" shrinkToFit="1"/>
    </xf>
    <xf numFmtId="49" fontId="60" fillId="0" borderId="16" xfId="0" applyNumberFormat="1" applyFont="1" applyFill="1" applyBorder="1" applyAlignment="1">
      <alignment horizontal="left" vertical="center" wrapText="1" shrinkToFit="1"/>
    </xf>
    <xf numFmtId="49" fontId="60" fillId="0" borderId="12" xfId="0" applyNumberFormat="1" applyFont="1" applyFill="1" applyBorder="1" applyAlignment="1">
      <alignment horizontal="left" vertical="center" wrapText="1" shrinkToFit="1"/>
    </xf>
    <xf numFmtId="49" fontId="60" fillId="0" borderId="17" xfId="0" applyNumberFormat="1" applyFont="1" applyFill="1" applyBorder="1" applyAlignment="1">
      <alignment horizontal="left" vertical="center" wrapText="1" shrinkToFit="1"/>
    </xf>
    <xf numFmtId="49" fontId="6" fillId="0" borderId="0" xfId="1433" applyNumberFormat="1" applyFont="1" applyFill="1" applyAlignment="1">
      <alignment horizontal="center" vertical="center" shrinkToFit="1"/>
    </xf>
    <xf numFmtId="0" fontId="88" fillId="0" borderId="0" xfId="1433" applyNumberFormat="1" applyFont="1" applyFill="1" applyBorder="1" applyAlignment="1">
      <alignment vertical="center"/>
    </xf>
    <xf numFmtId="0" fontId="85" fillId="0" borderId="0" xfId="1433" applyNumberFormat="1" applyFont="1" applyFill="1" applyBorder="1" applyAlignment="1">
      <alignment horizontal="center" vertical="center" wrapText="1"/>
    </xf>
    <xf numFmtId="0" fontId="85" fillId="0" borderId="0" xfId="1433" applyNumberFormat="1" applyFont="1" applyFill="1" applyBorder="1" applyAlignment="1">
      <alignment horizontal="center" vertical="center"/>
    </xf>
    <xf numFmtId="0" fontId="60" fillId="0" borderId="2" xfId="1433" applyNumberFormat="1" applyFont="1" applyFill="1" applyBorder="1" applyAlignment="1">
      <alignment horizontal="center" vertical="center"/>
    </xf>
    <xf numFmtId="0" fontId="60" fillId="0" borderId="47" xfId="1433" applyNumberFormat="1" applyFont="1" applyFill="1" applyBorder="1" applyAlignment="1">
      <alignment horizontal="center" vertical="center" wrapText="1"/>
    </xf>
    <xf numFmtId="0" fontId="60" fillId="0" borderId="45" xfId="1433" applyNumberFormat="1" applyFont="1" applyFill="1" applyBorder="1" applyAlignment="1">
      <alignment horizontal="center" vertical="center" wrapText="1"/>
    </xf>
    <xf numFmtId="0" fontId="60" fillId="0" borderId="48" xfId="1433" applyNumberFormat="1" applyFont="1" applyFill="1" applyBorder="1" applyAlignment="1">
      <alignment horizontal="center" vertical="center" shrinkToFit="1"/>
    </xf>
    <xf numFmtId="0" fontId="60" fillId="0" borderId="49" xfId="1433" applyNumberFormat="1" applyFont="1" applyFill="1" applyBorder="1" applyAlignment="1">
      <alignment horizontal="center" vertical="center"/>
    </xf>
    <xf numFmtId="0" fontId="60" fillId="0" borderId="46" xfId="1433" applyNumberFormat="1" applyFont="1" applyFill="1" applyBorder="1" applyAlignment="1">
      <alignment horizontal="center" vertical="center"/>
    </xf>
    <xf numFmtId="0" fontId="60" fillId="0" borderId="55" xfId="1433" applyNumberFormat="1" applyFont="1" applyFill="1" applyBorder="1" applyAlignment="1">
      <alignment horizontal="center" vertical="center" wrapText="1"/>
    </xf>
    <xf numFmtId="0" fontId="60" fillId="0" borderId="56" xfId="1433" applyNumberFormat="1" applyFont="1" applyFill="1" applyBorder="1" applyAlignment="1">
      <alignment horizontal="center" vertical="center" wrapText="1"/>
    </xf>
    <xf numFmtId="49" fontId="60" fillId="0" borderId="55" xfId="1433" applyNumberFormat="1" applyFont="1" applyFill="1" applyBorder="1" applyAlignment="1">
      <alignment horizontal="center" vertical="center"/>
    </xf>
    <xf numFmtId="49" fontId="60" fillId="0" borderId="56" xfId="1433" applyNumberFormat="1" applyFont="1" applyFill="1" applyBorder="1" applyAlignment="1">
      <alignment horizontal="center" vertical="center"/>
    </xf>
    <xf numFmtId="0" fontId="60" fillId="0" borderId="55" xfId="1433" applyNumberFormat="1" applyFont="1" applyFill="1" applyBorder="1" applyAlignment="1">
      <alignment horizontal="center" vertical="center" shrinkToFit="1"/>
    </xf>
    <xf numFmtId="0" fontId="60" fillId="0" borderId="56" xfId="1433" applyNumberFormat="1" applyFont="1" applyFill="1" applyBorder="1" applyAlignment="1">
      <alignment horizontal="center" vertical="center" shrinkToFit="1"/>
    </xf>
    <xf numFmtId="0" fontId="60" fillId="0" borderId="39" xfId="1433" applyNumberFormat="1" applyFont="1" applyFill="1" applyBorder="1" applyAlignment="1">
      <alignment horizontal="center" vertical="center" shrinkToFit="1"/>
    </xf>
    <xf numFmtId="0" fontId="60" fillId="0" borderId="38" xfId="1433" applyNumberFormat="1" applyFont="1" applyFill="1" applyBorder="1" applyAlignment="1">
      <alignment horizontal="center" vertical="center" shrinkToFit="1"/>
    </xf>
    <xf numFmtId="0" fontId="60" fillId="0" borderId="40" xfId="1433" applyNumberFormat="1" applyFont="1" applyFill="1" applyBorder="1" applyAlignment="1">
      <alignment horizontal="center" vertical="center" shrinkToFit="1"/>
    </xf>
    <xf numFmtId="49" fontId="60" fillId="0" borderId="55" xfId="1433" applyNumberFormat="1" applyFont="1" applyFill="1" applyBorder="1" applyAlignment="1">
      <alignment horizontal="center" vertical="center" shrinkToFit="1"/>
    </xf>
    <xf numFmtId="49" fontId="60" fillId="0" borderId="56" xfId="1433" applyNumberFormat="1" applyFont="1" applyFill="1" applyBorder="1" applyAlignment="1">
      <alignment horizontal="center" vertical="center" shrinkToFit="1"/>
    </xf>
  </cellXfs>
  <cellStyles count="1440">
    <cellStyle name=" " xfId="1"/>
    <cellStyle name="&amp;A" xfId="2"/>
    <cellStyle name="(##.00)" xfId="3"/>
    <cellStyle name="(1)" xfId="4"/>
    <cellStyle name=")" xfId="5"/>
    <cellStyle name="??&amp;O?&amp;H?_x0008__x000f__x0007_?_x0007__x0001__x0001_" xfId="6"/>
    <cellStyle name="??&amp;O?&amp;H?_x0008_??_x0007__x0001__x0001_" xfId="7"/>
    <cellStyle name="???­ [0]_??º?¼?·®??°? " xfId="8"/>
    <cellStyle name="???­_??º?¼?·®??°? " xfId="9"/>
    <cellStyle name="???Ø_??º?¼?·®??°? " xfId="10"/>
    <cellStyle name="?Þ¸¶ [0]_??º?¼?·®??°? " xfId="11"/>
    <cellStyle name="?Þ¸¶_??º?¼?·®??°? " xfId="12"/>
    <cellStyle name="?W?_laroux" xfId="13"/>
    <cellStyle name="_005스톤무늬가드너" xfId="14"/>
    <cellStyle name="_01.자재집계표" xfId="15"/>
    <cellStyle name="_04.차선도색" xfId="16"/>
    <cellStyle name="_04.차선도색_차선도색" xfId="17"/>
    <cellStyle name="_04-포장공" xfId="18"/>
    <cellStyle name="_1) 교대토공수량" xfId="19"/>
    <cellStyle name="_1) 교대토공수량_04단위수량" xfId="20"/>
    <cellStyle name="_1) 교대토공수량_1) 교대토공수량" xfId="21"/>
    <cellStyle name="_1) 교대토공수량_1) 교대토공수량_04단위수량" xfId="22"/>
    <cellStyle name="_1) 교대토공수량_1) 교대토공수량_1.여주JCT6교" xfId="23"/>
    <cellStyle name="_1) 교대토공수량_1) 교대토공수량_1.여주JCT6교_04단위수량" xfId="24"/>
    <cellStyle name="_1) 교대토공수량_1) 교대토공수량_1.여주JCT6교_배수공" xfId="25"/>
    <cellStyle name="_1) 교대토공수량_1) 교대토공수량_1.여주JCT6교_우수공" xfId="26"/>
    <cellStyle name="_1) 교대토공수량_1) 교대토공수량_1.여주JCT6교_포장공" xfId="27"/>
    <cellStyle name="_1) 교대토공수량_1) 교대토공수량_2.여주jc7교" xfId="28"/>
    <cellStyle name="_1) 교대토공수량_1) 교대토공수량_2.여주jc7교_04단위수량" xfId="29"/>
    <cellStyle name="_1) 교대토공수량_1) 교대토공수량_2.여주jc7교_배수공" xfId="30"/>
    <cellStyle name="_1) 교대토공수량_1) 교대토공수량_2.여주jc7교_우수공" xfId="31"/>
    <cellStyle name="_1) 교대토공수량_1) 교대토공수량_2.여주jc7교_포장공" xfId="32"/>
    <cellStyle name="_1) 교대토공수량_1) 교대토공수량_배수공" xfId="33"/>
    <cellStyle name="_1) 교대토공수량_1) 교대토공수량_우수공" xfId="34"/>
    <cellStyle name="_1) 교대토공수량_1) 교대토공수량_포장공" xfId="35"/>
    <cellStyle name="_1) 교대토공수량_1) 대토공수량" xfId="36"/>
    <cellStyle name="_1) 교대토공수량_1) 대토공수량_04단위수량" xfId="37"/>
    <cellStyle name="_1) 교대토공수량_1) 대토공수량_1.여주JCT6교" xfId="38"/>
    <cellStyle name="_1) 교대토공수량_1) 대토공수량_1.여주JCT6교_04단위수량" xfId="39"/>
    <cellStyle name="_1) 교대토공수량_1) 대토공수량_1.여주JCT6교_배수공" xfId="40"/>
    <cellStyle name="_1) 교대토공수량_1) 대토공수량_1.여주JCT6교_우수공" xfId="41"/>
    <cellStyle name="_1) 교대토공수량_1) 대토공수량_1.여주JCT6교_포장공" xfId="42"/>
    <cellStyle name="_1) 교대토공수량_1) 대토공수량_2.여주jc7교" xfId="43"/>
    <cellStyle name="_1) 교대토공수량_1) 대토공수량_2.여주jc7교_04단위수량" xfId="44"/>
    <cellStyle name="_1) 교대토공수량_1) 대토공수량_2.여주jc7교_배수공" xfId="45"/>
    <cellStyle name="_1) 교대토공수량_1) 대토공수량_2.여주jc7교_우수공" xfId="46"/>
    <cellStyle name="_1) 교대토공수량_1) 대토공수량_2.여주jc7교_포장공" xfId="47"/>
    <cellStyle name="_1) 교대토공수량_1) 대토공수량_배수공" xfId="48"/>
    <cellStyle name="_1) 교대토공수량_1) 대토공수량_우수공" xfId="49"/>
    <cellStyle name="_1) 교대토공수량_1) 대토공수량_포장공" xfId="50"/>
    <cellStyle name="_1) 교대토공수량_1.여주JCT6교" xfId="51"/>
    <cellStyle name="_1) 교대토공수량_1.여주JCT6교_04단위수량" xfId="52"/>
    <cellStyle name="_1) 교대토공수량_1.여주JCT6교_배수공" xfId="53"/>
    <cellStyle name="_1) 교대토공수량_1.여주JCT6교_우수공" xfId="54"/>
    <cellStyle name="_1) 교대토공수량_1.여주JCT6교_포장공" xfId="55"/>
    <cellStyle name="_1) 교대토공수량_2.여주jc7교" xfId="56"/>
    <cellStyle name="_1) 교대토공수량_2.여주jc7교_04단위수량" xfId="57"/>
    <cellStyle name="_1) 교대토공수량_2.여주jc7교_배수공" xfId="58"/>
    <cellStyle name="_1) 교대토공수량_2.여주jc7교_우수공" xfId="59"/>
    <cellStyle name="_1) 교대토공수량_2.여주jc7교_포장공" xfId="60"/>
    <cellStyle name="_1) 교대토공수량_배수공" xfId="61"/>
    <cellStyle name="_1) 교대토공수량_우수공" xfId="62"/>
    <cellStyle name="_1) 교대토공수량_포장공" xfId="63"/>
    <cellStyle name="_1.여주JCT6교" xfId="64"/>
    <cellStyle name="_1.여주JCT6교_04단위수량" xfId="65"/>
    <cellStyle name="_1.여주JCT6교_배수공" xfId="66"/>
    <cellStyle name="_1.여주JCT6교_우수공" xfId="67"/>
    <cellStyle name="_1.여주JCT6교_포장공" xfId="68"/>
    <cellStyle name="_2) 교대일반수량2" xfId="69"/>
    <cellStyle name="_2) 교대일반수량2_04단위수량" xfId="70"/>
    <cellStyle name="_2) 교대일반수량2_1) 교대토공수량" xfId="71"/>
    <cellStyle name="_2) 교대일반수량2_1) 교대토공수량_04단위수량" xfId="72"/>
    <cellStyle name="_2) 교대일반수량2_1) 교대토공수량_1.여주JCT6교" xfId="73"/>
    <cellStyle name="_2) 교대일반수량2_1) 교대토공수량_1.여주JCT6교_04단위수량" xfId="74"/>
    <cellStyle name="_2) 교대일반수량2_1) 교대토공수량_1.여주JCT6교_배수공" xfId="75"/>
    <cellStyle name="_2) 교대일반수량2_1) 교대토공수량_1.여주JCT6교_우수공" xfId="76"/>
    <cellStyle name="_2) 교대일반수량2_1) 교대토공수량_1.여주JCT6교_포장공" xfId="77"/>
    <cellStyle name="_2) 교대일반수량2_1) 교대토공수량_2.여주jc7교" xfId="78"/>
    <cellStyle name="_2) 교대일반수량2_1) 교대토공수량_2.여주jc7교_04단위수량" xfId="79"/>
    <cellStyle name="_2) 교대일반수량2_1) 교대토공수량_2.여주jc7교_배수공" xfId="80"/>
    <cellStyle name="_2) 교대일반수량2_1) 교대토공수량_2.여주jc7교_우수공" xfId="81"/>
    <cellStyle name="_2) 교대일반수량2_1) 교대토공수량_2.여주jc7교_포장공" xfId="82"/>
    <cellStyle name="_2) 교대일반수량2_1) 교대토공수량_배수공" xfId="83"/>
    <cellStyle name="_2) 교대일반수량2_1) 교대토공수량_우수공" xfId="84"/>
    <cellStyle name="_2) 교대일반수량2_1) 교대토공수량_포장공" xfId="85"/>
    <cellStyle name="_2) 교대일반수량2_1) 대토공수량" xfId="86"/>
    <cellStyle name="_2) 교대일반수량2_1) 대토공수량_04단위수량" xfId="87"/>
    <cellStyle name="_2) 교대일반수량2_1) 대토공수량_1.여주JCT6교" xfId="88"/>
    <cellStyle name="_2) 교대일반수량2_1) 대토공수량_1.여주JCT6교_04단위수량" xfId="89"/>
    <cellStyle name="_2) 교대일반수량2_1) 대토공수량_1.여주JCT6교_배수공" xfId="90"/>
    <cellStyle name="_2) 교대일반수량2_1) 대토공수량_1.여주JCT6교_우수공" xfId="91"/>
    <cellStyle name="_2) 교대일반수량2_1) 대토공수량_1.여주JCT6교_포장공" xfId="92"/>
    <cellStyle name="_2) 교대일반수량2_1) 대토공수량_2.여주jc7교" xfId="93"/>
    <cellStyle name="_2) 교대일반수량2_1) 대토공수량_2.여주jc7교_04단위수량" xfId="94"/>
    <cellStyle name="_2) 교대일반수량2_1) 대토공수량_2.여주jc7교_배수공" xfId="95"/>
    <cellStyle name="_2) 교대일반수량2_1) 대토공수량_2.여주jc7교_우수공" xfId="96"/>
    <cellStyle name="_2) 교대일반수량2_1) 대토공수량_2.여주jc7교_포장공" xfId="97"/>
    <cellStyle name="_2) 교대일반수량2_1) 대토공수량_배수공" xfId="98"/>
    <cellStyle name="_2) 교대일반수량2_1) 대토공수량_우수공" xfId="99"/>
    <cellStyle name="_2) 교대일반수량2_1) 대토공수량_포장공" xfId="100"/>
    <cellStyle name="_2) 교대일반수량2_1.여주JCT6교" xfId="101"/>
    <cellStyle name="_2) 교대일반수량2_1.여주JCT6교_04단위수량" xfId="102"/>
    <cellStyle name="_2) 교대일반수량2_1.여주JCT6교_배수공" xfId="103"/>
    <cellStyle name="_2) 교대일반수량2_1.여주JCT6교_우수공" xfId="104"/>
    <cellStyle name="_2) 교대일반수량2_1.여주JCT6교_포장공" xfId="105"/>
    <cellStyle name="_2) 교대일반수량2_2.여주jc7교" xfId="106"/>
    <cellStyle name="_2) 교대일반수량2_2.여주jc7교_04단위수량" xfId="107"/>
    <cellStyle name="_2) 교대일반수량2_2.여주jc7교_배수공" xfId="108"/>
    <cellStyle name="_2) 교대일반수량2_2.여주jc7교_우수공" xfId="109"/>
    <cellStyle name="_2) 교대일반수량2_2.여주jc7교_포장공" xfId="110"/>
    <cellStyle name="_2) 교대일반수량2_배수공" xfId="111"/>
    <cellStyle name="_2) 교대일반수량2_우수공" xfId="112"/>
    <cellStyle name="_2) 교대일반수량2_포장공" xfId="113"/>
    <cellStyle name="_2) 교대토공수량" xfId="114"/>
    <cellStyle name="_2) 교대토공수량_04단위수량" xfId="115"/>
    <cellStyle name="_2) 교대토공수량_1) 교대토공수량" xfId="116"/>
    <cellStyle name="_2) 교대토공수량_1) 교대토공수량_04단위수량" xfId="117"/>
    <cellStyle name="_2) 교대토공수량_1) 교대토공수량_1.여주JCT6교" xfId="118"/>
    <cellStyle name="_2) 교대토공수량_1) 교대토공수량_1.여주JCT6교_04단위수량" xfId="119"/>
    <cellStyle name="_2) 교대토공수량_1) 교대토공수량_1.여주JCT6교_배수공" xfId="120"/>
    <cellStyle name="_2) 교대토공수량_1) 교대토공수량_1.여주JCT6교_우수공" xfId="121"/>
    <cellStyle name="_2) 교대토공수량_1) 교대토공수량_1.여주JCT6교_포장공" xfId="122"/>
    <cellStyle name="_2) 교대토공수량_1) 교대토공수량_2.여주jc7교" xfId="123"/>
    <cellStyle name="_2) 교대토공수량_1) 교대토공수량_2.여주jc7교_04단위수량" xfId="124"/>
    <cellStyle name="_2) 교대토공수량_1) 교대토공수량_2.여주jc7교_배수공" xfId="125"/>
    <cellStyle name="_2) 교대토공수량_1) 교대토공수량_2.여주jc7교_우수공" xfId="126"/>
    <cellStyle name="_2) 교대토공수량_1) 교대토공수량_2.여주jc7교_포장공" xfId="127"/>
    <cellStyle name="_2) 교대토공수량_1) 교대토공수량_배수공" xfId="128"/>
    <cellStyle name="_2) 교대토공수량_1) 교대토공수량_우수공" xfId="129"/>
    <cellStyle name="_2) 교대토공수량_1) 교대토공수량_포장공" xfId="130"/>
    <cellStyle name="_2) 교대토공수량_1) 대토공수량" xfId="131"/>
    <cellStyle name="_2) 교대토공수량_1) 대토공수량_04단위수량" xfId="132"/>
    <cellStyle name="_2) 교대토공수량_1) 대토공수량_1.여주JCT6교" xfId="133"/>
    <cellStyle name="_2) 교대토공수량_1) 대토공수량_1.여주JCT6교_04단위수량" xfId="134"/>
    <cellStyle name="_2) 교대토공수량_1) 대토공수량_1.여주JCT6교_배수공" xfId="135"/>
    <cellStyle name="_2) 교대토공수량_1) 대토공수량_1.여주JCT6교_우수공" xfId="136"/>
    <cellStyle name="_2) 교대토공수량_1) 대토공수량_1.여주JCT6교_포장공" xfId="137"/>
    <cellStyle name="_2) 교대토공수량_1) 대토공수량_2.여주jc7교" xfId="138"/>
    <cellStyle name="_2) 교대토공수량_1) 대토공수량_2.여주jc7교_04단위수량" xfId="139"/>
    <cellStyle name="_2) 교대토공수량_1) 대토공수량_2.여주jc7교_배수공" xfId="140"/>
    <cellStyle name="_2) 교대토공수량_1) 대토공수량_2.여주jc7교_우수공" xfId="141"/>
    <cellStyle name="_2) 교대토공수량_1) 대토공수량_2.여주jc7교_포장공" xfId="142"/>
    <cellStyle name="_2) 교대토공수량_1) 대토공수량_배수공" xfId="143"/>
    <cellStyle name="_2) 교대토공수량_1) 대토공수량_우수공" xfId="144"/>
    <cellStyle name="_2) 교대토공수량_1) 대토공수량_포장공" xfId="145"/>
    <cellStyle name="_2) 교대토공수량_1.여주JCT6교" xfId="146"/>
    <cellStyle name="_2) 교대토공수량_1.여주JCT6교_04단위수량" xfId="147"/>
    <cellStyle name="_2) 교대토공수량_1.여주JCT6교_배수공" xfId="148"/>
    <cellStyle name="_2) 교대토공수량_1.여주JCT6교_우수공" xfId="149"/>
    <cellStyle name="_2) 교대토공수량_1.여주JCT6교_포장공" xfId="150"/>
    <cellStyle name="_2) 교대토공수량_2.여주jc7교" xfId="151"/>
    <cellStyle name="_2) 교대토공수량_2.여주jc7교_04단위수량" xfId="152"/>
    <cellStyle name="_2) 교대토공수량_2.여주jc7교_배수공" xfId="153"/>
    <cellStyle name="_2) 교대토공수량_2.여주jc7교_우수공" xfId="154"/>
    <cellStyle name="_2) 교대토공수량_2.여주jc7교_포장공" xfId="155"/>
    <cellStyle name="_2) 교대토공수량_배수공" xfId="156"/>
    <cellStyle name="_2) 교대토공수량_우수공" xfId="157"/>
    <cellStyle name="_2) 교대토공수량_포장공" xfId="158"/>
    <cellStyle name="_2.여주jc7교" xfId="159"/>
    <cellStyle name="_2.여주jc7교_04단위수량" xfId="160"/>
    <cellStyle name="_2.여주jc7교_배수공" xfId="161"/>
    <cellStyle name="_2.여주jc7교_우수공" xfId="162"/>
    <cellStyle name="_2.여주jc7교_포장공" xfId="163"/>
    <cellStyle name="_2.토공" xfId="164"/>
    <cellStyle name="_2-설계내역서-0316" xfId="165"/>
    <cellStyle name="_2-제출 - 기흥구갈3지구근린공원_바닥분수_설계내역폼(설비)-2004년12월_end" xfId="166"/>
    <cellStyle name="_4.포장공1" xfId="167"/>
    <cellStyle name="_5.부대공" xfId="168"/>
    <cellStyle name="_8.부대공" xfId="169"/>
    <cellStyle name="_Book1" xfId="170"/>
    <cellStyle name="_Book1_차선도색" xfId="171"/>
    <cellStyle name="_Book2" xfId="172"/>
    <cellStyle name="_Book2_석축단위" xfId="173"/>
    <cellStyle name="_Book2_집계표" xfId="174"/>
    <cellStyle name="_Book2_집계표_석축단위" xfId="175"/>
    <cellStyle name="_Book2_집계표_호안공" xfId="176"/>
    <cellStyle name="_Book2_호안공" xfId="177"/>
    <cellStyle name="_갈전리2공구수량" xfId="178"/>
    <cellStyle name="_갈전리2공구수량_호안공" xfId="179"/>
    <cellStyle name="_게다블럭" xfId="180"/>
    <cellStyle name="_게다블럭_04단위수량" xfId="181"/>
    <cellStyle name="_게다블럭_배수공" xfId="182"/>
    <cellStyle name="_게다블럭_우수공" xfId="183"/>
    <cellStyle name="_게다블럭_포장공" xfId="184"/>
    <cellStyle name="_교대토공" xfId="185"/>
    <cellStyle name="_교대토공_04단위수량" xfId="186"/>
    <cellStyle name="_교대토공_1.여주JCT6교" xfId="187"/>
    <cellStyle name="_교대토공_1.여주JCT6교_04단위수량" xfId="188"/>
    <cellStyle name="_교대토공_1.여주JCT6교_배수공" xfId="189"/>
    <cellStyle name="_교대토공_1.여주JCT6교_우수공" xfId="190"/>
    <cellStyle name="_교대토공_1.여주JCT6교_포장공" xfId="191"/>
    <cellStyle name="_교대토공_2.여주jc7교" xfId="192"/>
    <cellStyle name="_교대토공_2.여주jc7교_04단위수량" xfId="193"/>
    <cellStyle name="_교대토공_2.여주jc7교_배수공" xfId="194"/>
    <cellStyle name="_교대토공_2.여주jc7교_우수공" xfId="195"/>
    <cellStyle name="_교대토공_2.여주jc7교_포장공" xfId="196"/>
    <cellStyle name="_교대토공_배수공" xfId="197"/>
    <cellStyle name="_교대토공_우수공" xfId="198"/>
    <cellStyle name="_교대토공_포장공" xfId="199"/>
    <cellStyle name="_교대토공수량" xfId="200"/>
    <cellStyle name="_교대토공수량_04단위수량" xfId="201"/>
    <cellStyle name="_교대토공수량_1.여주JCT6교" xfId="202"/>
    <cellStyle name="_교대토공수량_1.여주JCT6교_04단위수량" xfId="203"/>
    <cellStyle name="_교대토공수량_1.여주JCT6교_배수공" xfId="204"/>
    <cellStyle name="_교대토공수량_1.여주JCT6교_우수공" xfId="205"/>
    <cellStyle name="_교대토공수량_1.여주JCT6교_포장공" xfId="206"/>
    <cellStyle name="_교대토공수량_2.여주jc7교" xfId="207"/>
    <cellStyle name="_교대토공수량_2.여주jc7교_04단위수량" xfId="208"/>
    <cellStyle name="_교대토공수량_2.여주jc7교_배수공" xfId="209"/>
    <cellStyle name="_교대토공수량_2.여주jc7교_우수공" xfId="210"/>
    <cellStyle name="_교대토공수량_2.여주jc7교_포장공" xfId="211"/>
    <cellStyle name="_교대토공수량_배수공" xfId="212"/>
    <cellStyle name="_교대토공수량_우수공" xfId="213"/>
    <cellStyle name="_교대토공수량_포장공" xfId="214"/>
    <cellStyle name="_국수교수량" xfId="215"/>
    <cellStyle name="_국수교수량_04.차선도색" xfId="216"/>
    <cellStyle name="_국수교수량_04.차선도색_차선도색" xfId="217"/>
    <cellStyle name="_국수교수량_Book1" xfId="218"/>
    <cellStyle name="_국수교수량_Book1_차선도색" xfId="219"/>
    <cellStyle name="_금토동놀이터-내역서" xfId="220"/>
    <cellStyle name="_깨기" xfId="221"/>
    <cellStyle name="_깨기_호안공" xfId="222"/>
    <cellStyle name="_내역서" xfId="223"/>
    <cellStyle name="_능말폐기물내역(2단계-총괄)" xfId="224"/>
    <cellStyle name="_답동-수량산출서-0414" xfId="225"/>
    <cellStyle name="_대원공원설계서" xfId="226"/>
    <cellStyle name="_대원공원설계서_0501설계내역서" xfId="227"/>
    <cellStyle name="_대원공원설계서_0501설계내역서_0501설계내역서" xfId="228"/>
    <cellStyle name="_대원공원설계서_0501설계내역서_0501설계내역서(10억)" xfId="229"/>
    <cellStyle name="_대원공원설계서_0501설계내역서_0501설계내역서(7억)" xfId="230"/>
    <cellStyle name="_대원공원설계서_0501설계내역서_0501설계내역서(7억)-최종" xfId="231"/>
    <cellStyle name="_대원공원설계서_0501설계내역서_0513설계내역서" xfId="232"/>
    <cellStyle name="_대원공원설계서_0501설계내역서_0523설계내역서" xfId="233"/>
    <cellStyle name="_대원공원설계서_0501설계내역서_남한산성변경도급내역서 050517" xfId="234"/>
    <cellStyle name="_대원공원설계서_0501설계내역서_물놀이장준공내역서(0624)" xfId="235"/>
    <cellStyle name="_대원공원설계서_0501설계내역서_사본 - 0501설계내역서" xfId="236"/>
    <cellStyle name="_대원공원설계서_0502설계내역서" xfId="237"/>
    <cellStyle name="_대원공원설계서_0502설계내역서_0502설계내역서(0219)" xfId="238"/>
    <cellStyle name="_대원공원설계서_0502설계내역서_0502설계내역서(수정)" xfId="239"/>
    <cellStyle name="_대원공원설계서_내역서-최종0223" xfId="240"/>
    <cellStyle name="_대원공원설계서_내역서-최종0223_철거 및 이설수량산출-학교숲" xfId="241"/>
    <cellStyle name="_대원공원설계서_율동자연공원내 화장실 보수 및 도색공사" xfId="242"/>
    <cellStyle name="_대원공원설계서_율동자연공원내 화장실 보수 및 도색공사_내역서-최종0223" xfId="243"/>
    <cellStyle name="_대원공원설계서_율동자연공원내 화장실 보수 및 도색공사_내역서-최종0223_철거 및 이설수량산출-학교숲" xfId="244"/>
    <cellStyle name="_대원공원설계서_율동자연공원내 화장실 보수 및 도색공사_철거 및 이설수량산출-학교숲" xfId="245"/>
    <cellStyle name="_대원공원설계서_율동자연공원내 휴게편의점 도색작업-할증-천정면적추가" xfId="246"/>
    <cellStyle name="_대원공원설계서_율동자연공원내 휴게편의점 도색작업-할증-천정면적추가_내역서-최종0223" xfId="247"/>
    <cellStyle name="_대원공원설계서_율동자연공원내 휴게편의점 도색작업-할증-천정면적추가_내역서-최종0223_철거 및 이설수량산출-학교숲" xfId="248"/>
    <cellStyle name="_대원공원설계서_율동자연공원내 휴게편의점 도색작업-할증-천정면적추가_철거 및 이설수량산출-학교숲" xfId="249"/>
    <cellStyle name="_대원공원설계서_철거 및 이설수량산출-학교숲" xfId="250"/>
    <cellStyle name="_방동" xfId="251"/>
    <cellStyle name="_방동_03구조~1" xfId="252"/>
    <cellStyle name="_방동_03구조~1_Book1" xfId="253"/>
    <cellStyle name="_방동_03구조~1_Book2" xfId="254"/>
    <cellStyle name="_방동_03구조~1_Book2_석축단위" xfId="255"/>
    <cellStyle name="_방동_03구조~1_Book2_집계표" xfId="256"/>
    <cellStyle name="_방동_03구조~1_Book2_집계표_석축단위" xfId="257"/>
    <cellStyle name="_방동_03구조~1_Book2_집계표_호안공" xfId="258"/>
    <cellStyle name="_방동_03구조~1_Book2_호안공" xfId="259"/>
    <cellStyle name="_방동_03구조~1_갈전리2공구수량" xfId="260"/>
    <cellStyle name="_방동_03구조~1_갈전리2공구수량_호안공" xfId="261"/>
    <cellStyle name="_방동_03구조~1_깨기" xfId="262"/>
    <cellStyle name="_방동_03구조~1_깨기_호안공" xfId="263"/>
    <cellStyle name="_방동_03구조~1_수량" xfId="264"/>
    <cellStyle name="_방동_03구조~1_수량(말미골천)" xfId="265"/>
    <cellStyle name="_방동_03구조~1_수량(말미골천)_호안공" xfId="266"/>
    <cellStyle name="_방동_03구조~1_수량_호안공" xfId="267"/>
    <cellStyle name="_방동_03구조~1_수량산출서" xfId="268"/>
    <cellStyle name="_방동_03구조~1_수량산출서_호안공" xfId="269"/>
    <cellStyle name="_방동_03구조~1_집계표" xfId="270"/>
    <cellStyle name="_방동_03구조~1_집계표_석축단위" xfId="271"/>
    <cellStyle name="_방동_03구조~1_집계표_집계표" xfId="272"/>
    <cellStyle name="_방동_03구조~1_집계표_집계표_석축단위" xfId="273"/>
    <cellStyle name="_방동_03구조~1_집계표_집계표_호안공" xfId="274"/>
    <cellStyle name="_방동_03구조~1_집계표_호안공" xfId="275"/>
    <cellStyle name="_방동_03구조~1_호안공" xfId="276"/>
    <cellStyle name="_방동_03구조물공" xfId="277"/>
    <cellStyle name="_방동_03구조물공_Book1" xfId="278"/>
    <cellStyle name="_방동_03구조물공_Book2" xfId="279"/>
    <cellStyle name="_방동_03구조물공_Book2_석축단위" xfId="280"/>
    <cellStyle name="_방동_03구조물공_Book2_집계표" xfId="281"/>
    <cellStyle name="_방동_03구조물공_Book2_집계표_석축단위" xfId="282"/>
    <cellStyle name="_방동_03구조물공_Book2_집계표_호안공" xfId="283"/>
    <cellStyle name="_방동_03구조물공_Book2_호안공" xfId="284"/>
    <cellStyle name="_방동_03구조물공_갈전리2공구수량" xfId="285"/>
    <cellStyle name="_방동_03구조물공_갈전리2공구수량_호안공" xfId="286"/>
    <cellStyle name="_방동_03구조물공_깨기" xfId="287"/>
    <cellStyle name="_방동_03구조물공_깨기_호안공" xfId="288"/>
    <cellStyle name="_방동_03구조물공_수량" xfId="289"/>
    <cellStyle name="_방동_03구조물공_수량(말미골천)" xfId="290"/>
    <cellStyle name="_방동_03구조물공_수량(말미골천)_호안공" xfId="291"/>
    <cellStyle name="_방동_03구조물공_수량_호안공" xfId="292"/>
    <cellStyle name="_방동_03구조물공_수량산출서" xfId="293"/>
    <cellStyle name="_방동_03구조물공_수량산출서_호안공" xfId="294"/>
    <cellStyle name="_방동_03구조물공_집계표" xfId="295"/>
    <cellStyle name="_방동_03구조물공_집계표_석축단위" xfId="296"/>
    <cellStyle name="_방동_03구조물공_집계표_집계표" xfId="297"/>
    <cellStyle name="_방동_03구조물공_집계표_집계표_석축단위" xfId="298"/>
    <cellStyle name="_방동_03구조물공_집계표_집계표_호안공" xfId="299"/>
    <cellStyle name="_방동_03구조물공_집계표_호안공" xfId="300"/>
    <cellStyle name="_방동_03구조물공_호안공" xfId="301"/>
    <cellStyle name="_방동_0501설계내역서" xfId="302"/>
    <cellStyle name="_방동_0501설계내역서_0501설계내역서" xfId="303"/>
    <cellStyle name="_방동_0501설계내역서_0501설계내역서(10억)" xfId="304"/>
    <cellStyle name="_방동_0501설계내역서_0501설계내역서(7억)" xfId="305"/>
    <cellStyle name="_방동_0501설계내역서_0501설계내역서(7억)-최종" xfId="306"/>
    <cellStyle name="_방동_0501설계내역서_0513설계내역서" xfId="307"/>
    <cellStyle name="_방동_0501설계내역서_0523설계내역서" xfId="308"/>
    <cellStyle name="_방동_0501설계내역서_남한산성변경도급내역서 050517" xfId="309"/>
    <cellStyle name="_방동_0501설계내역서_물놀이장준공내역서(0624)" xfId="310"/>
    <cellStyle name="_방동_0501설계내역서_사본 - 0501설계내역서" xfId="311"/>
    <cellStyle name="_방동_0502설계내역서" xfId="312"/>
    <cellStyle name="_방동_0502설계내역서_0502설계내역서(0219)" xfId="313"/>
    <cellStyle name="_방동_0502설계내역서_0502설계내역서(수정)" xfId="314"/>
    <cellStyle name="_방동_Book1" xfId="315"/>
    <cellStyle name="_방동_Book2" xfId="316"/>
    <cellStyle name="_방동_Book2_석축단위" xfId="317"/>
    <cellStyle name="_방동_Book2_집계표" xfId="318"/>
    <cellStyle name="_방동_Book2_집계표_석축단위" xfId="319"/>
    <cellStyle name="_방동_Book2_집계표_호안공" xfId="320"/>
    <cellStyle name="_방동_Book2_호안공" xfId="321"/>
    <cellStyle name="_방동_갈전리2공구수량" xfId="322"/>
    <cellStyle name="_방동_갈전리2공구수량_호안공" xfId="323"/>
    <cellStyle name="_방동_깨기" xfId="324"/>
    <cellStyle name="_방동_깨기_호안공" xfId="325"/>
    <cellStyle name="_방동_내역서-최종0223" xfId="326"/>
    <cellStyle name="_방동_내역서-최종0223_철거 및 이설수량산출-학교숲" xfId="327"/>
    <cellStyle name="_방동_동막리소교량" xfId="328"/>
    <cellStyle name="_방동_동막리소교량_Book1" xfId="329"/>
    <cellStyle name="_방동_동막리소교량_Book2" xfId="330"/>
    <cellStyle name="_방동_동막리소교량_Book2_석축단위" xfId="331"/>
    <cellStyle name="_방동_동막리소교량_Book2_집계표" xfId="332"/>
    <cellStyle name="_방동_동막리소교량_Book2_집계표_석축단위" xfId="333"/>
    <cellStyle name="_방동_동막리소교량_Book2_집계표_호안공" xfId="334"/>
    <cellStyle name="_방동_동막리소교량_Book2_호안공" xfId="335"/>
    <cellStyle name="_방동_동막리소교량_갈전리2공구수량" xfId="336"/>
    <cellStyle name="_방동_동막리소교량_갈전리2공구수량_호안공" xfId="337"/>
    <cellStyle name="_방동_동막리소교량_깨기" xfId="338"/>
    <cellStyle name="_방동_동막리소교량_깨기_호안공" xfId="339"/>
    <cellStyle name="_방동_동막리소교량_수량" xfId="340"/>
    <cellStyle name="_방동_동막리소교량_수량(말미골천)" xfId="341"/>
    <cellStyle name="_방동_동막리소교량_수량(말미골천)_호안공" xfId="342"/>
    <cellStyle name="_방동_동막리소교량_수량_호안공" xfId="343"/>
    <cellStyle name="_방동_동막리소교량_수량산출서" xfId="344"/>
    <cellStyle name="_방동_동막리소교량_수량산출서_호안공" xfId="345"/>
    <cellStyle name="_방동_동막리소교량_집계표" xfId="346"/>
    <cellStyle name="_방동_동막리소교량_집계표_석축단위" xfId="347"/>
    <cellStyle name="_방동_동막리소교량_집계표_집계표" xfId="348"/>
    <cellStyle name="_방동_동막리소교량_집계표_집계표_석축단위" xfId="349"/>
    <cellStyle name="_방동_동막리소교량_집계표_집계표_호안공" xfId="350"/>
    <cellStyle name="_방동_동막리소교량_집계표_호안공" xfId="351"/>
    <cellStyle name="_방동_동막리소교량_호안공" xfId="352"/>
    <cellStyle name="_방동_마현12~1" xfId="353"/>
    <cellStyle name="_방동_마현12~1_Book1" xfId="354"/>
    <cellStyle name="_방동_마현12~1_Book2" xfId="355"/>
    <cellStyle name="_방동_마현12~1_Book2_석축단위" xfId="356"/>
    <cellStyle name="_방동_마현12~1_Book2_집계표" xfId="357"/>
    <cellStyle name="_방동_마현12~1_Book2_집계표_석축단위" xfId="358"/>
    <cellStyle name="_방동_마현12~1_Book2_집계표_호안공" xfId="359"/>
    <cellStyle name="_방동_마현12~1_Book2_호안공" xfId="360"/>
    <cellStyle name="_방동_마현12~1_갈전리2공구수량" xfId="361"/>
    <cellStyle name="_방동_마현12~1_갈전리2공구수량_호안공" xfId="362"/>
    <cellStyle name="_방동_마현12~1_깨기" xfId="363"/>
    <cellStyle name="_방동_마현12~1_깨기_호안공" xfId="364"/>
    <cellStyle name="_방동_마현12~1_수량" xfId="365"/>
    <cellStyle name="_방동_마현12~1_수량(말미골천)" xfId="366"/>
    <cellStyle name="_방동_마현12~1_수량(말미골천)_호안공" xfId="367"/>
    <cellStyle name="_방동_마현12~1_수량_호안공" xfId="368"/>
    <cellStyle name="_방동_마현12~1_수량산출서" xfId="369"/>
    <cellStyle name="_방동_마현12~1_수량산출서_호안공" xfId="370"/>
    <cellStyle name="_방동_마현12~1_집계표" xfId="371"/>
    <cellStyle name="_방동_마현12~1_집계표_석축단위" xfId="372"/>
    <cellStyle name="_방동_마현12~1_집계표_집계표" xfId="373"/>
    <cellStyle name="_방동_마현12~1_집계표_집계표_석축단위" xfId="374"/>
    <cellStyle name="_방동_마현12~1_집계표_집계표_호안공" xfId="375"/>
    <cellStyle name="_방동_마현12~1_집계표_호안공" xfId="376"/>
    <cellStyle name="_방동_마현12~1_호안공" xfId="377"/>
    <cellStyle name="_방동_문혜3리" xfId="378"/>
    <cellStyle name="_방동_문혜3리_Book1" xfId="379"/>
    <cellStyle name="_방동_문혜3리_Book2" xfId="380"/>
    <cellStyle name="_방동_문혜3리_Book2_석축단위" xfId="381"/>
    <cellStyle name="_방동_문혜3리_Book2_집계표" xfId="382"/>
    <cellStyle name="_방동_문혜3리_Book2_집계표_석축단위" xfId="383"/>
    <cellStyle name="_방동_문혜3리_Book2_집계표_호안공" xfId="384"/>
    <cellStyle name="_방동_문혜3리_Book2_호안공" xfId="385"/>
    <cellStyle name="_방동_문혜3리_갈전리2공구수량" xfId="386"/>
    <cellStyle name="_방동_문혜3리_갈전리2공구수량_호안공" xfId="387"/>
    <cellStyle name="_방동_문혜3리_깨기" xfId="388"/>
    <cellStyle name="_방동_문혜3리_깨기_호안공" xfId="389"/>
    <cellStyle name="_방동_문혜3리_수량" xfId="390"/>
    <cellStyle name="_방동_문혜3리_수량(말미골천)" xfId="391"/>
    <cellStyle name="_방동_문혜3리_수량(말미골천)_호안공" xfId="392"/>
    <cellStyle name="_방동_문혜3리_수량_호안공" xfId="393"/>
    <cellStyle name="_방동_문혜3리_수량산출서" xfId="394"/>
    <cellStyle name="_방동_문혜3리_수량산출서_호안공" xfId="395"/>
    <cellStyle name="_방동_문혜3리_집계표" xfId="396"/>
    <cellStyle name="_방동_문혜3리_집계표_석축단위" xfId="397"/>
    <cellStyle name="_방동_문혜3리_집계표_집계표" xfId="398"/>
    <cellStyle name="_방동_문혜3리_집계표_집계표_석축단위" xfId="399"/>
    <cellStyle name="_방동_문혜3리_집계표_집계표_호안공" xfId="400"/>
    <cellStyle name="_방동_문혜3리_집계표_호안공" xfId="401"/>
    <cellStyle name="_방동_문혜3리_호안공" xfId="402"/>
    <cellStyle name="_방동_방동" xfId="403"/>
    <cellStyle name="_방동_방동_0501설계내역서" xfId="404"/>
    <cellStyle name="_방동_방동_0501설계내역서_0501설계내역서" xfId="405"/>
    <cellStyle name="_방동_방동_0501설계내역서_0501설계내역서(10억)" xfId="406"/>
    <cellStyle name="_방동_방동_0501설계내역서_0501설계내역서(7억)" xfId="407"/>
    <cellStyle name="_방동_방동_0501설계내역서_0501설계내역서(7억)-최종" xfId="408"/>
    <cellStyle name="_방동_방동_0501설계내역서_0513설계내역서" xfId="409"/>
    <cellStyle name="_방동_방동_0501설계내역서_0523설계내역서" xfId="410"/>
    <cellStyle name="_방동_방동_0501설계내역서_남한산성변경도급내역서 050517" xfId="411"/>
    <cellStyle name="_방동_방동_0501설계내역서_물놀이장준공내역서(0624)" xfId="412"/>
    <cellStyle name="_방동_방동_0501설계내역서_사본 - 0501설계내역서" xfId="413"/>
    <cellStyle name="_방동_방동_0502설계내역서" xfId="414"/>
    <cellStyle name="_방동_방동_0502설계내역서_0502설계내역서(0219)" xfId="415"/>
    <cellStyle name="_방동_방동_0502설계내역서_0502설계내역서(수정)" xfId="416"/>
    <cellStyle name="_방동_방동_Book1" xfId="417"/>
    <cellStyle name="_방동_방동_Book2" xfId="418"/>
    <cellStyle name="_방동_방동_Book2_석축단위" xfId="419"/>
    <cellStyle name="_방동_방동_Book2_집계표" xfId="420"/>
    <cellStyle name="_방동_방동_Book2_집계표_석축단위" xfId="421"/>
    <cellStyle name="_방동_방동_Book2_집계표_호안공" xfId="422"/>
    <cellStyle name="_방동_방동_Book2_호안공" xfId="423"/>
    <cellStyle name="_방동_방동_갈전리2공구수량" xfId="424"/>
    <cellStyle name="_방동_방동_갈전리2공구수량_호안공" xfId="425"/>
    <cellStyle name="_방동_방동_깨기" xfId="426"/>
    <cellStyle name="_방동_방동_깨기_호안공" xfId="427"/>
    <cellStyle name="_방동_방동_내역서-최종0223" xfId="428"/>
    <cellStyle name="_방동_방동_내역서-최종0223_철거 및 이설수량산출-학교숲" xfId="429"/>
    <cellStyle name="_방동_방동_수량" xfId="430"/>
    <cellStyle name="_방동_방동_수량(말미골천)" xfId="431"/>
    <cellStyle name="_방동_방동_수량(말미골천)_호안공" xfId="432"/>
    <cellStyle name="_방동_방동_수량_호안공" xfId="433"/>
    <cellStyle name="_방동_방동_수량산출서" xfId="434"/>
    <cellStyle name="_방동_방동_수량산출서_호안공" xfId="435"/>
    <cellStyle name="_방동_방동_율동자연공원내 화장실 보수 및 도색공사" xfId="436"/>
    <cellStyle name="_방동_방동_율동자연공원내 화장실 보수 및 도색공사_내역서-최종0223" xfId="437"/>
    <cellStyle name="_방동_방동_율동자연공원내 화장실 보수 및 도색공사_내역서-최종0223_철거 및 이설수량산출-학교숲" xfId="438"/>
    <cellStyle name="_방동_방동_율동자연공원내 화장실 보수 및 도색공사_철거 및 이설수량산출-학교숲" xfId="439"/>
    <cellStyle name="_방동_방동_율동자연공원내 휴게편의점 도색작업-할증-천정면적추가" xfId="440"/>
    <cellStyle name="_방동_방동_율동자연공원내 휴게편의점 도색작업-할증-천정면적추가_내역서-최종0223" xfId="441"/>
    <cellStyle name="_방동_방동_율동자연공원내 휴게편의점 도색작업-할증-천정면적추가_내역서-최종0223_철거 및 이설수량산출-학교숲" xfId="442"/>
    <cellStyle name="_방동_방동_율동자연공원내 휴게편의점 도색작업-할증-천정면적추가_철거 및 이설수량산출-학교숲" xfId="443"/>
    <cellStyle name="_방동_방동_집계표" xfId="444"/>
    <cellStyle name="_방동_방동_집계표_석축단위" xfId="445"/>
    <cellStyle name="_방동_방동_집계표_집계표" xfId="446"/>
    <cellStyle name="_방동_방동_집계표_집계표_석축단위" xfId="447"/>
    <cellStyle name="_방동_방동_집계표_집계표_호안공" xfId="448"/>
    <cellStyle name="_방동_방동_집계표_호안공" xfId="449"/>
    <cellStyle name="_방동_방동_철거 및 이설수량산출-학교숲" xfId="450"/>
    <cellStyle name="_방동_방동_호안공" xfId="451"/>
    <cellStyle name="_방동_산양2리지구" xfId="452"/>
    <cellStyle name="_방동_산양2리지구_Book1" xfId="453"/>
    <cellStyle name="_방동_산양2리지구_Book2" xfId="454"/>
    <cellStyle name="_방동_산양2리지구_Book2_석축단위" xfId="455"/>
    <cellStyle name="_방동_산양2리지구_Book2_집계표" xfId="456"/>
    <cellStyle name="_방동_산양2리지구_Book2_집계표_석축단위" xfId="457"/>
    <cellStyle name="_방동_산양2리지구_Book2_집계표_호안공" xfId="458"/>
    <cellStyle name="_방동_산양2리지구_Book2_호안공" xfId="459"/>
    <cellStyle name="_방동_산양2리지구_갈전리2공구수량" xfId="460"/>
    <cellStyle name="_방동_산양2리지구_갈전리2공구수량_호안공" xfId="461"/>
    <cellStyle name="_방동_산양2리지구_깨기" xfId="462"/>
    <cellStyle name="_방동_산양2리지구_깨기_호안공" xfId="463"/>
    <cellStyle name="_방동_산양2리지구_수량" xfId="464"/>
    <cellStyle name="_방동_산양2리지구_수량(말미골천)" xfId="465"/>
    <cellStyle name="_방동_산양2리지구_수량(말미골천)_호안공" xfId="466"/>
    <cellStyle name="_방동_산양2리지구_수량_호안공" xfId="467"/>
    <cellStyle name="_방동_산양2리지구_수량산출서" xfId="468"/>
    <cellStyle name="_방동_산양2리지구_수량산출서_호안공" xfId="469"/>
    <cellStyle name="_방동_산양2리지구_집계표" xfId="470"/>
    <cellStyle name="_방동_산양2리지구_집계표_석축단위" xfId="471"/>
    <cellStyle name="_방동_산양2리지구_집계표_집계표" xfId="472"/>
    <cellStyle name="_방동_산양2리지구_집계표_집계표_석축단위" xfId="473"/>
    <cellStyle name="_방동_산양2리지구_집계표_집계표_호안공" xfId="474"/>
    <cellStyle name="_방동_산양2리지구_집계표_호안공" xfId="475"/>
    <cellStyle name="_방동_산양2리지구_호안공" xfId="476"/>
    <cellStyle name="_방동_산양리지구" xfId="477"/>
    <cellStyle name="_방동_산양리지구_0501설계내역서" xfId="478"/>
    <cellStyle name="_방동_산양리지구_0501설계내역서_0501설계내역서" xfId="479"/>
    <cellStyle name="_방동_산양리지구_0501설계내역서_0501설계내역서(10억)" xfId="480"/>
    <cellStyle name="_방동_산양리지구_0501설계내역서_0501설계내역서(7억)" xfId="481"/>
    <cellStyle name="_방동_산양리지구_0501설계내역서_0501설계내역서(7억)-최종" xfId="482"/>
    <cellStyle name="_방동_산양리지구_0501설계내역서_0513설계내역서" xfId="483"/>
    <cellStyle name="_방동_산양리지구_0501설계내역서_0523설계내역서" xfId="484"/>
    <cellStyle name="_방동_산양리지구_0501설계내역서_남한산성변경도급내역서 050517" xfId="485"/>
    <cellStyle name="_방동_산양리지구_0501설계내역서_물놀이장준공내역서(0624)" xfId="486"/>
    <cellStyle name="_방동_산양리지구_0501설계내역서_사본 - 0501설계내역서" xfId="487"/>
    <cellStyle name="_방동_산양리지구_0502설계내역서" xfId="488"/>
    <cellStyle name="_방동_산양리지구_0502설계내역서_0502설계내역서(0219)" xfId="489"/>
    <cellStyle name="_방동_산양리지구_0502설계내역서_0502설계내역서(수정)" xfId="490"/>
    <cellStyle name="_방동_산양리지구_Book1" xfId="491"/>
    <cellStyle name="_방동_산양리지구_Book2" xfId="492"/>
    <cellStyle name="_방동_산양리지구_Book2_석축단위" xfId="493"/>
    <cellStyle name="_방동_산양리지구_Book2_집계표" xfId="494"/>
    <cellStyle name="_방동_산양리지구_Book2_집계표_석축단위" xfId="495"/>
    <cellStyle name="_방동_산양리지구_Book2_집계표_호안공" xfId="496"/>
    <cellStyle name="_방동_산양리지구_Book2_호안공" xfId="497"/>
    <cellStyle name="_방동_산양리지구_갈전리2공구수량" xfId="498"/>
    <cellStyle name="_방동_산양리지구_갈전리2공구수량_호안공" xfId="499"/>
    <cellStyle name="_방동_산양리지구_깨기" xfId="500"/>
    <cellStyle name="_방동_산양리지구_깨기_호안공" xfId="501"/>
    <cellStyle name="_방동_산양리지구_내역서-최종0223" xfId="502"/>
    <cellStyle name="_방동_산양리지구_내역서-최종0223_철거 및 이설수량산출-학교숲" xfId="503"/>
    <cellStyle name="_방동_산양리지구_수량" xfId="504"/>
    <cellStyle name="_방동_산양리지구_수량(말미골천)" xfId="505"/>
    <cellStyle name="_방동_산양리지구_수량(말미골천)_호안공" xfId="506"/>
    <cellStyle name="_방동_산양리지구_수량_호안공" xfId="507"/>
    <cellStyle name="_방동_산양리지구_수량산출서" xfId="508"/>
    <cellStyle name="_방동_산양리지구_수량산출서_호안공" xfId="509"/>
    <cellStyle name="_방동_산양리지구_율동자연공원내 화장실 보수 및 도색공사" xfId="510"/>
    <cellStyle name="_방동_산양리지구_율동자연공원내 화장실 보수 및 도색공사_내역서-최종0223" xfId="511"/>
    <cellStyle name="_방동_산양리지구_율동자연공원내 화장실 보수 및 도색공사_내역서-최종0223_철거 및 이설수량산출-학교숲" xfId="512"/>
    <cellStyle name="_방동_산양리지구_율동자연공원내 화장실 보수 및 도색공사_철거 및 이설수량산출-학교숲" xfId="513"/>
    <cellStyle name="_방동_산양리지구_율동자연공원내 휴게편의점 도색작업-할증-천정면적추가" xfId="514"/>
    <cellStyle name="_방동_산양리지구_율동자연공원내 휴게편의점 도색작업-할증-천정면적추가_내역서-최종0223" xfId="515"/>
    <cellStyle name="_방동_산양리지구_율동자연공원내 휴게편의점 도색작업-할증-천정면적추가_내역서-최종0223_철거 및 이설수량산출-학교숲" xfId="516"/>
    <cellStyle name="_방동_산양리지구_율동자연공원내 휴게편의점 도색작업-할증-천정면적추가_철거 및 이설수량산출-학교숲" xfId="517"/>
    <cellStyle name="_방동_산양리지구_집계표" xfId="518"/>
    <cellStyle name="_방동_산양리지구_집계표_석축단위" xfId="519"/>
    <cellStyle name="_방동_산양리지구_집계표_집계표" xfId="520"/>
    <cellStyle name="_방동_산양리지구_집계표_집계표_석축단위" xfId="521"/>
    <cellStyle name="_방동_산양리지구_집계표_집계표_호안공" xfId="522"/>
    <cellStyle name="_방동_산양리지구_집계표_호안공" xfId="523"/>
    <cellStyle name="_방동_산양리지구_철거 및 이설수량산출-학교숲" xfId="524"/>
    <cellStyle name="_방동_산양리지구_호안공" xfId="525"/>
    <cellStyle name="_방동_서상2리" xfId="526"/>
    <cellStyle name="_방동_서상2리_0501설계내역서" xfId="527"/>
    <cellStyle name="_방동_서상2리_0501설계내역서_0501설계내역서" xfId="528"/>
    <cellStyle name="_방동_서상2리_0501설계내역서_0501설계내역서(10억)" xfId="529"/>
    <cellStyle name="_방동_서상2리_0501설계내역서_0501설계내역서(7억)" xfId="530"/>
    <cellStyle name="_방동_서상2리_0501설계내역서_0501설계내역서(7억)-최종" xfId="531"/>
    <cellStyle name="_방동_서상2리_0501설계내역서_0513설계내역서" xfId="532"/>
    <cellStyle name="_방동_서상2리_0501설계내역서_0523설계내역서" xfId="533"/>
    <cellStyle name="_방동_서상2리_0501설계내역서_남한산성변경도급내역서 050517" xfId="534"/>
    <cellStyle name="_방동_서상2리_0501설계내역서_물놀이장준공내역서(0624)" xfId="535"/>
    <cellStyle name="_방동_서상2리_0501설계내역서_사본 - 0501설계내역서" xfId="536"/>
    <cellStyle name="_방동_서상2리_0502설계내역서" xfId="537"/>
    <cellStyle name="_방동_서상2리_0502설계내역서_0502설계내역서(0219)" xfId="538"/>
    <cellStyle name="_방동_서상2리_0502설계내역서_0502설계내역서(수정)" xfId="539"/>
    <cellStyle name="_방동_서상2리_Book1" xfId="540"/>
    <cellStyle name="_방동_서상2리_Book2" xfId="541"/>
    <cellStyle name="_방동_서상2리_Book2_석축단위" xfId="542"/>
    <cellStyle name="_방동_서상2리_Book2_집계표" xfId="543"/>
    <cellStyle name="_방동_서상2리_Book2_집계표_석축단위" xfId="544"/>
    <cellStyle name="_방동_서상2리_Book2_집계표_호안공" xfId="545"/>
    <cellStyle name="_방동_서상2리_Book2_호안공" xfId="546"/>
    <cellStyle name="_방동_서상2리_갈전리2공구수량" xfId="547"/>
    <cellStyle name="_방동_서상2리_갈전리2공구수량_호안공" xfId="548"/>
    <cellStyle name="_방동_서상2리_깨기" xfId="549"/>
    <cellStyle name="_방동_서상2리_깨기_호안공" xfId="550"/>
    <cellStyle name="_방동_서상2리_내역서-최종0223" xfId="551"/>
    <cellStyle name="_방동_서상2리_내역서-최종0223_철거 및 이설수량산출-학교숲" xfId="552"/>
    <cellStyle name="_방동_서상2리_수량" xfId="553"/>
    <cellStyle name="_방동_서상2리_수량(말미골천)" xfId="554"/>
    <cellStyle name="_방동_서상2리_수량(말미골천)_호안공" xfId="555"/>
    <cellStyle name="_방동_서상2리_수량_호안공" xfId="556"/>
    <cellStyle name="_방동_서상2리_수량산출서" xfId="557"/>
    <cellStyle name="_방동_서상2리_수량산출서_호안공" xfId="558"/>
    <cellStyle name="_방동_서상2리_율동자연공원내 화장실 보수 및 도색공사" xfId="559"/>
    <cellStyle name="_방동_서상2리_율동자연공원내 화장실 보수 및 도색공사_내역서-최종0223" xfId="560"/>
    <cellStyle name="_방동_서상2리_율동자연공원내 화장실 보수 및 도색공사_내역서-최종0223_철거 및 이설수량산출-학교숲" xfId="561"/>
    <cellStyle name="_방동_서상2리_율동자연공원내 화장실 보수 및 도색공사_철거 및 이설수량산출-학교숲" xfId="562"/>
    <cellStyle name="_방동_서상2리_율동자연공원내 휴게편의점 도색작업-할증-천정면적추가" xfId="563"/>
    <cellStyle name="_방동_서상2리_율동자연공원내 휴게편의점 도색작업-할증-천정면적추가_내역서-최종0223" xfId="564"/>
    <cellStyle name="_방동_서상2리_율동자연공원내 휴게편의점 도색작업-할증-천정면적추가_내역서-최종0223_철거 및 이설수량산출-학교숲" xfId="565"/>
    <cellStyle name="_방동_서상2리_율동자연공원내 휴게편의점 도색작업-할증-천정면적추가_철거 및 이설수량산출-학교숲" xfId="566"/>
    <cellStyle name="_방동_서상2리_집계표" xfId="567"/>
    <cellStyle name="_방동_서상2리_집계표_석축단위" xfId="568"/>
    <cellStyle name="_방동_서상2리_집계표_집계표" xfId="569"/>
    <cellStyle name="_방동_서상2리_집계표_집계표_석축단위" xfId="570"/>
    <cellStyle name="_방동_서상2리_집계표_집계표_호안공" xfId="571"/>
    <cellStyle name="_방동_서상2리_집계표_호안공" xfId="572"/>
    <cellStyle name="_방동_서상2리_철거 및 이설수량산출-학교숲" xfId="573"/>
    <cellStyle name="_방동_서상2리_호안공" xfId="574"/>
    <cellStyle name="_방동_수량" xfId="575"/>
    <cellStyle name="_방동_수량(말미골천)" xfId="576"/>
    <cellStyle name="_방동_수량(말미골천)_호안공" xfId="577"/>
    <cellStyle name="_방동_수량_호안공" xfId="578"/>
    <cellStyle name="_방동_수량산출서" xfId="579"/>
    <cellStyle name="_방동_수량산출서_호안공" xfId="580"/>
    <cellStyle name="_방동_오항" xfId="581"/>
    <cellStyle name="_방동_오항_Book1" xfId="582"/>
    <cellStyle name="_방동_오항_Book2" xfId="583"/>
    <cellStyle name="_방동_오항_Book2_석축단위" xfId="584"/>
    <cellStyle name="_방동_오항_Book2_집계표" xfId="585"/>
    <cellStyle name="_방동_오항_Book2_집계표_석축단위" xfId="586"/>
    <cellStyle name="_방동_오항_Book2_집계표_호안공" xfId="587"/>
    <cellStyle name="_방동_오항_Book2_호안공" xfId="588"/>
    <cellStyle name="_방동_오항_갈전리2공구수량" xfId="589"/>
    <cellStyle name="_방동_오항_갈전리2공구수량_호안공" xfId="590"/>
    <cellStyle name="_방동_오항_깨기" xfId="591"/>
    <cellStyle name="_방동_오항_깨기_호안공" xfId="592"/>
    <cellStyle name="_방동_오항_수량" xfId="593"/>
    <cellStyle name="_방동_오항_수량(말미골천)" xfId="594"/>
    <cellStyle name="_방동_오항_수량(말미골천)_호안공" xfId="595"/>
    <cellStyle name="_방동_오항_수량_호안공" xfId="596"/>
    <cellStyle name="_방동_오항_수량산출서" xfId="597"/>
    <cellStyle name="_방동_오항_수량산출서_호안공" xfId="598"/>
    <cellStyle name="_방동_오항_집계표" xfId="599"/>
    <cellStyle name="_방동_오항_집계표_석축단위" xfId="600"/>
    <cellStyle name="_방동_오항_집계표_집계표" xfId="601"/>
    <cellStyle name="_방동_오항_집계표_집계표_석축단위" xfId="602"/>
    <cellStyle name="_방동_오항_집계표_집계표_호안공" xfId="603"/>
    <cellStyle name="_방동_오항_집계표_호안공" xfId="604"/>
    <cellStyle name="_방동_오항_호안공" xfId="605"/>
    <cellStyle name="_방동_원평" xfId="606"/>
    <cellStyle name="_방동_원평_0501설계내역서" xfId="607"/>
    <cellStyle name="_방동_원평_0501설계내역서_0501설계내역서" xfId="608"/>
    <cellStyle name="_방동_원평_0501설계내역서_0501설계내역서(10억)" xfId="609"/>
    <cellStyle name="_방동_원평_0501설계내역서_0501설계내역서(7억)" xfId="610"/>
    <cellStyle name="_방동_원평_0501설계내역서_0501설계내역서(7억)-최종" xfId="611"/>
    <cellStyle name="_방동_원평_0501설계내역서_0513설계내역서" xfId="612"/>
    <cellStyle name="_방동_원평_0501설계내역서_0523설계내역서" xfId="613"/>
    <cellStyle name="_방동_원평_0501설계내역서_남한산성변경도급내역서 050517" xfId="614"/>
    <cellStyle name="_방동_원평_0501설계내역서_물놀이장준공내역서(0624)" xfId="615"/>
    <cellStyle name="_방동_원평_0501설계내역서_사본 - 0501설계내역서" xfId="616"/>
    <cellStyle name="_방동_원평_0502설계내역서" xfId="617"/>
    <cellStyle name="_방동_원평_0502설계내역서_0502설계내역서(0219)" xfId="618"/>
    <cellStyle name="_방동_원평_0502설계내역서_0502설계내역서(수정)" xfId="619"/>
    <cellStyle name="_방동_원평_Book1" xfId="620"/>
    <cellStyle name="_방동_원평_Book2" xfId="621"/>
    <cellStyle name="_방동_원평_Book2_석축단위" xfId="622"/>
    <cellStyle name="_방동_원평_Book2_집계표" xfId="623"/>
    <cellStyle name="_방동_원평_Book2_집계표_석축단위" xfId="624"/>
    <cellStyle name="_방동_원평_Book2_집계표_호안공" xfId="625"/>
    <cellStyle name="_방동_원평_Book2_호안공" xfId="626"/>
    <cellStyle name="_방동_원평_갈전리2공구수량" xfId="627"/>
    <cellStyle name="_방동_원평_갈전리2공구수량_호안공" xfId="628"/>
    <cellStyle name="_방동_원평_깨기" xfId="629"/>
    <cellStyle name="_방동_원평_깨기_호안공" xfId="630"/>
    <cellStyle name="_방동_원평_내역서-최종0223" xfId="631"/>
    <cellStyle name="_방동_원평_내역서-최종0223_철거 및 이설수량산출-학교숲" xfId="632"/>
    <cellStyle name="_방동_원평_수량" xfId="633"/>
    <cellStyle name="_방동_원평_수량(말미골천)" xfId="634"/>
    <cellStyle name="_방동_원평_수량(말미골천)_호안공" xfId="635"/>
    <cellStyle name="_방동_원평_수량_호안공" xfId="636"/>
    <cellStyle name="_방동_원평_수량산출서" xfId="637"/>
    <cellStyle name="_방동_원평_수량산출서_호안공" xfId="638"/>
    <cellStyle name="_방동_원평_율동자연공원내 화장실 보수 및 도색공사" xfId="639"/>
    <cellStyle name="_방동_원평_율동자연공원내 화장실 보수 및 도색공사_내역서-최종0223" xfId="640"/>
    <cellStyle name="_방동_원평_율동자연공원내 화장실 보수 및 도색공사_내역서-최종0223_철거 및 이설수량산출-학교숲" xfId="641"/>
    <cellStyle name="_방동_원평_율동자연공원내 화장실 보수 및 도색공사_철거 및 이설수량산출-학교숲" xfId="642"/>
    <cellStyle name="_방동_원평_율동자연공원내 휴게편의점 도색작업-할증-천정면적추가" xfId="643"/>
    <cellStyle name="_방동_원평_율동자연공원내 휴게편의점 도색작업-할증-천정면적추가_내역서-최종0223" xfId="644"/>
    <cellStyle name="_방동_원평_율동자연공원내 휴게편의점 도색작업-할증-천정면적추가_내역서-최종0223_철거 및 이설수량산출-학교숲" xfId="645"/>
    <cellStyle name="_방동_원평_율동자연공원내 휴게편의점 도색작업-할증-천정면적추가_철거 및 이설수량산출-학교숲" xfId="646"/>
    <cellStyle name="_방동_원평_집계표" xfId="647"/>
    <cellStyle name="_방동_원평_집계표_석축단위" xfId="648"/>
    <cellStyle name="_방동_원평_집계표_집계표" xfId="649"/>
    <cellStyle name="_방동_원평_집계표_집계표_석축단위" xfId="650"/>
    <cellStyle name="_방동_원평_집계표_집계표_호안공" xfId="651"/>
    <cellStyle name="_방동_원평_집계표_호안공" xfId="652"/>
    <cellStyle name="_방동_원평_철거 및 이설수량산출-학교숲" xfId="653"/>
    <cellStyle name="_방동_원평_호안공" xfId="654"/>
    <cellStyle name="_방동_율동자연공원내 화장실 보수 및 도색공사" xfId="655"/>
    <cellStyle name="_방동_율동자연공원내 화장실 보수 및 도색공사_내역서-최종0223" xfId="656"/>
    <cellStyle name="_방동_율동자연공원내 화장실 보수 및 도색공사_내역서-최종0223_철거 및 이설수량산출-학교숲" xfId="657"/>
    <cellStyle name="_방동_율동자연공원내 화장실 보수 및 도색공사_철거 및 이설수량산출-학교숲" xfId="658"/>
    <cellStyle name="_방동_율동자연공원내 휴게편의점 도색작업-할증-천정면적추가" xfId="659"/>
    <cellStyle name="_방동_율동자연공원내 휴게편의점 도색작업-할증-천정면적추가_내역서-최종0223" xfId="660"/>
    <cellStyle name="_방동_율동자연공원내 휴게편의점 도색작업-할증-천정면적추가_내역서-최종0223_철거 및 이설수량산출-학교숲" xfId="661"/>
    <cellStyle name="_방동_율동자연공원내 휴게편의점 도색작업-할증-천정면적추가_철거 및 이설수량산출-학교숲" xfId="662"/>
    <cellStyle name="_방동_집계표" xfId="663"/>
    <cellStyle name="_방동_집계표_석축단위" xfId="664"/>
    <cellStyle name="_방동_집계표_집계표" xfId="665"/>
    <cellStyle name="_방동_집계표_집계표_석축단위" xfId="666"/>
    <cellStyle name="_방동_집계표_집계표_호안공" xfId="667"/>
    <cellStyle name="_방동_집계표_호안공" xfId="668"/>
    <cellStyle name="_방동_철거 및 이설수량산출-학교숲" xfId="669"/>
    <cellStyle name="_방동_추곡" xfId="670"/>
    <cellStyle name="_방동_추곡_0501설계내역서" xfId="671"/>
    <cellStyle name="_방동_추곡_0501설계내역서_0501설계내역서" xfId="672"/>
    <cellStyle name="_방동_추곡_0501설계내역서_0501설계내역서(10억)" xfId="673"/>
    <cellStyle name="_방동_추곡_0501설계내역서_0501설계내역서(7억)" xfId="674"/>
    <cellStyle name="_방동_추곡_0501설계내역서_0501설계내역서(7억)-최종" xfId="675"/>
    <cellStyle name="_방동_추곡_0501설계내역서_0513설계내역서" xfId="676"/>
    <cellStyle name="_방동_추곡_0501설계내역서_0523설계내역서" xfId="677"/>
    <cellStyle name="_방동_추곡_0501설계내역서_남한산성변경도급내역서 050517" xfId="678"/>
    <cellStyle name="_방동_추곡_0501설계내역서_물놀이장준공내역서(0624)" xfId="679"/>
    <cellStyle name="_방동_추곡_0501설계내역서_사본 - 0501설계내역서" xfId="680"/>
    <cellStyle name="_방동_추곡_0502설계내역서" xfId="681"/>
    <cellStyle name="_방동_추곡_0502설계내역서_0502설계내역서(0219)" xfId="682"/>
    <cellStyle name="_방동_추곡_0502설계내역서_0502설계내역서(수정)" xfId="683"/>
    <cellStyle name="_방동_추곡_Book1" xfId="684"/>
    <cellStyle name="_방동_추곡_Book2" xfId="685"/>
    <cellStyle name="_방동_추곡_Book2_석축단위" xfId="686"/>
    <cellStyle name="_방동_추곡_Book2_집계표" xfId="687"/>
    <cellStyle name="_방동_추곡_Book2_집계표_석축단위" xfId="688"/>
    <cellStyle name="_방동_추곡_Book2_집계표_호안공" xfId="689"/>
    <cellStyle name="_방동_추곡_Book2_호안공" xfId="690"/>
    <cellStyle name="_방동_추곡_갈전리2공구수량" xfId="691"/>
    <cellStyle name="_방동_추곡_갈전리2공구수량_호안공" xfId="692"/>
    <cellStyle name="_방동_추곡_깨기" xfId="693"/>
    <cellStyle name="_방동_추곡_깨기_호안공" xfId="694"/>
    <cellStyle name="_방동_추곡_내역서-최종0223" xfId="695"/>
    <cellStyle name="_방동_추곡_내역서-최종0223_철거 및 이설수량산출-학교숲" xfId="696"/>
    <cellStyle name="_방동_추곡_수량" xfId="697"/>
    <cellStyle name="_방동_추곡_수량(말미골천)" xfId="698"/>
    <cellStyle name="_방동_추곡_수량(말미골천)_호안공" xfId="699"/>
    <cellStyle name="_방동_추곡_수량_호안공" xfId="700"/>
    <cellStyle name="_방동_추곡_수량산출서" xfId="701"/>
    <cellStyle name="_방동_추곡_수량산출서_호안공" xfId="702"/>
    <cellStyle name="_방동_추곡_율동자연공원내 화장실 보수 및 도색공사" xfId="703"/>
    <cellStyle name="_방동_추곡_율동자연공원내 화장실 보수 및 도색공사_내역서-최종0223" xfId="704"/>
    <cellStyle name="_방동_추곡_율동자연공원내 화장실 보수 및 도색공사_내역서-최종0223_철거 및 이설수량산출-학교숲" xfId="705"/>
    <cellStyle name="_방동_추곡_율동자연공원내 화장실 보수 및 도색공사_철거 및 이설수량산출-학교숲" xfId="706"/>
    <cellStyle name="_방동_추곡_율동자연공원내 휴게편의점 도색작업-할증-천정면적추가" xfId="707"/>
    <cellStyle name="_방동_추곡_율동자연공원내 휴게편의점 도색작업-할증-천정면적추가_내역서-최종0223" xfId="708"/>
    <cellStyle name="_방동_추곡_율동자연공원내 휴게편의점 도색작업-할증-천정면적추가_내역서-최종0223_철거 및 이설수량산출-학교숲" xfId="709"/>
    <cellStyle name="_방동_추곡_율동자연공원내 휴게편의점 도색작업-할증-천정면적추가_철거 및 이설수량산출-학교숲" xfId="710"/>
    <cellStyle name="_방동_추곡_집계표" xfId="711"/>
    <cellStyle name="_방동_추곡_집계표_석축단위" xfId="712"/>
    <cellStyle name="_방동_추곡_집계표_집계표" xfId="713"/>
    <cellStyle name="_방동_추곡_집계표_집계표_석축단위" xfId="714"/>
    <cellStyle name="_방동_추곡_집계표_집계표_호안공" xfId="715"/>
    <cellStyle name="_방동_추곡_집계표_호안공" xfId="716"/>
    <cellStyle name="_방동_추곡_철거 및 이설수량산출-학교숲" xfId="717"/>
    <cellStyle name="_방동_추곡_호안공" xfId="718"/>
    <cellStyle name="_방동_호안공" xfId="719"/>
    <cellStyle name="_복사본 측구공(L,다이크,V,U,산,맹,J)" xfId="720"/>
    <cellStyle name="_부대공" xfId="721"/>
    <cellStyle name="_부대공-0630 " xfId="722"/>
    <cellStyle name="_석은희지압보도" xfId="723"/>
    <cellStyle name="_석은희지압보도_내역서-최종0223" xfId="724"/>
    <cellStyle name="_석은희지압보도_내역서-최종0223_철거 및 이설수량산출-학교숲" xfId="725"/>
    <cellStyle name="_석은희지압보도_철거 및 이설수량산출-학교숲" xfId="726"/>
    <cellStyle name="_설계내역서0312" xfId="727"/>
    <cellStyle name="_세륜세차시설(수량)" xfId="728"/>
    <cellStyle name="_수량" xfId="729"/>
    <cellStyle name="_수량(말미골천)" xfId="730"/>
    <cellStyle name="_수량(말미골천)_호안공" xfId="731"/>
    <cellStyle name="_수량_호안공" xfId="732"/>
    <cellStyle name="_수량산출(예정부지-2.3)" xfId="733"/>
    <cellStyle name="_수량산출서" xfId="734"/>
    <cellStyle name="_수량산출서_호안공" xfId="735"/>
    <cellStyle name="_신도3리도로확.포장공사" xfId="736"/>
    <cellStyle name="_암거공" xfId="737"/>
    <cellStyle name="_오수수량산출" xfId="738"/>
    <cellStyle name="_인도교수량-변경" xfId="739"/>
    <cellStyle name="_자재집계표" xfId="740"/>
    <cellStyle name="_장성호TY2" xfId="741"/>
    <cellStyle name="_장성호TY2_04단위수량" xfId="742"/>
    <cellStyle name="_장성호TY2_2.여주jc7교" xfId="743"/>
    <cellStyle name="_장성호TY2_2.여주jc7교_04단위수량" xfId="744"/>
    <cellStyle name="_장성호TY2_2.여주jc7교_배수공" xfId="745"/>
    <cellStyle name="_장성호TY2_2.여주jc7교_우수공" xfId="746"/>
    <cellStyle name="_장성호TY2_2.여주jc7교_포장공" xfId="747"/>
    <cellStyle name="_장성호TY2_배수공" xfId="748"/>
    <cellStyle name="_장성호TY2_우수공" xfId="749"/>
    <cellStyle name="_장성호TY2_포장공" xfId="750"/>
    <cellStyle name="_중원구학교숲(폐기물)-내역서0126" xfId="751"/>
    <cellStyle name="_중원구학교숲-수량산출서0126" xfId="752"/>
    <cellStyle name="_집계표" xfId="753"/>
    <cellStyle name="_집계표_석축단위" xfId="754"/>
    <cellStyle name="_집계표_집계표" xfId="755"/>
    <cellStyle name="_집계표_집계표_석축단위" xfId="756"/>
    <cellStyle name="_집계표_집계표_호안공" xfId="757"/>
    <cellStyle name="_집계표_호안공" xfId="758"/>
    <cellStyle name="_차선도색" xfId="759"/>
    <cellStyle name="_추곡" xfId="760"/>
    <cellStyle name="_추곡_0501설계내역서" xfId="761"/>
    <cellStyle name="_추곡_0501설계내역서_0501설계내역서" xfId="762"/>
    <cellStyle name="_추곡_0501설계내역서_0501설계내역서(10억)" xfId="763"/>
    <cellStyle name="_추곡_0501설계내역서_0501설계내역서(7억)" xfId="764"/>
    <cellStyle name="_추곡_0501설계내역서_0501설계내역서(7억)-최종" xfId="765"/>
    <cellStyle name="_추곡_0501설계내역서_0513설계내역서" xfId="766"/>
    <cellStyle name="_추곡_0501설계내역서_0523설계내역서" xfId="767"/>
    <cellStyle name="_추곡_0501설계내역서_남한산성변경도급내역서 050517" xfId="768"/>
    <cellStyle name="_추곡_0501설계내역서_물놀이장준공내역서(0624)" xfId="769"/>
    <cellStyle name="_추곡_0501설계내역서_사본 - 0501설계내역서" xfId="770"/>
    <cellStyle name="_추곡_0502설계내역서" xfId="771"/>
    <cellStyle name="_추곡_0502설계내역서_0502설계내역서(0219)" xfId="772"/>
    <cellStyle name="_추곡_0502설계내역서_0502설계내역서(수정)" xfId="773"/>
    <cellStyle name="_추곡_Book1" xfId="774"/>
    <cellStyle name="_추곡_Book2" xfId="775"/>
    <cellStyle name="_추곡_Book2_석축단위" xfId="776"/>
    <cellStyle name="_추곡_Book2_집계표" xfId="777"/>
    <cellStyle name="_추곡_Book2_집계표_석축단위" xfId="778"/>
    <cellStyle name="_추곡_Book2_집계표_호안공" xfId="779"/>
    <cellStyle name="_추곡_Book2_호안공" xfId="780"/>
    <cellStyle name="_추곡_갈전리2공구수량" xfId="781"/>
    <cellStyle name="_추곡_갈전리2공구수량_호안공" xfId="782"/>
    <cellStyle name="_추곡_깨기" xfId="783"/>
    <cellStyle name="_추곡_깨기_호안공" xfId="784"/>
    <cellStyle name="_추곡_내역서-최종0223" xfId="785"/>
    <cellStyle name="_추곡_내역서-최종0223_철거 및 이설수량산출-학교숲" xfId="786"/>
    <cellStyle name="_추곡_수량" xfId="787"/>
    <cellStyle name="_추곡_수량(말미골천)" xfId="788"/>
    <cellStyle name="_추곡_수량(말미골천)_호안공" xfId="789"/>
    <cellStyle name="_추곡_수량_호안공" xfId="790"/>
    <cellStyle name="_추곡_수량산출서" xfId="791"/>
    <cellStyle name="_추곡_수량산출서_호안공" xfId="792"/>
    <cellStyle name="_추곡_율동자연공원내 화장실 보수 및 도색공사" xfId="793"/>
    <cellStyle name="_추곡_율동자연공원내 화장실 보수 및 도색공사_내역서-최종0223" xfId="794"/>
    <cellStyle name="_추곡_율동자연공원내 화장실 보수 및 도색공사_내역서-최종0223_철거 및 이설수량산출-학교숲" xfId="795"/>
    <cellStyle name="_추곡_율동자연공원내 화장실 보수 및 도색공사_철거 및 이설수량산출-학교숲" xfId="796"/>
    <cellStyle name="_추곡_율동자연공원내 휴게편의점 도색작업-할증-천정면적추가" xfId="797"/>
    <cellStyle name="_추곡_율동자연공원내 휴게편의점 도색작업-할증-천정면적추가_내역서-최종0223" xfId="798"/>
    <cellStyle name="_추곡_율동자연공원내 휴게편의점 도색작업-할증-천정면적추가_내역서-최종0223_철거 및 이설수량산출-학교숲" xfId="799"/>
    <cellStyle name="_추곡_율동자연공원내 휴게편의점 도색작업-할증-천정면적추가_철거 및 이설수량산출-학교숲" xfId="800"/>
    <cellStyle name="_추곡_집계표" xfId="801"/>
    <cellStyle name="_추곡_집계표_석축단위" xfId="802"/>
    <cellStyle name="_추곡_집계표_집계표" xfId="803"/>
    <cellStyle name="_추곡_집계표_집계표_석축단위" xfId="804"/>
    <cellStyle name="_추곡_집계표_집계표_호안공" xfId="805"/>
    <cellStyle name="_추곡_집계표_호안공" xfId="806"/>
    <cellStyle name="_추곡_철거 및 이설수량산출-학교숲" xfId="807"/>
    <cellStyle name="_추곡_추곡" xfId="808"/>
    <cellStyle name="_추곡_추곡_0501설계내역서" xfId="809"/>
    <cellStyle name="_추곡_추곡_0501설계내역서_0501설계내역서" xfId="810"/>
    <cellStyle name="_추곡_추곡_0501설계내역서_0501설계내역서(10억)" xfId="811"/>
    <cellStyle name="_추곡_추곡_0501설계내역서_0501설계내역서(7억)" xfId="812"/>
    <cellStyle name="_추곡_추곡_0501설계내역서_0501설계내역서(7억)-최종" xfId="813"/>
    <cellStyle name="_추곡_추곡_0501설계내역서_0513설계내역서" xfId="814"/>
    <cellStyle name="_추곡_추곡_0501설계내역서_0523설계내역서" xfId="815"/>
    <cellStyle name="_추곡_추곡_0501설계내역서_남한산성변경도급내역서 050517" xfId="816"/>
    <cellStyle name="_추곡_추곡_0501설계내역서_물놀이장준공내역서(0624)" xfId="817"/>
    <cellStyle name="_추곡_추곡_0501설계내역서_사본 - 0501설계내역서" xfId="818"/>
    <cellStyle name="_추곡_추곡_0502설계내역서" xfId="819"/>
    <cellStyle name="_추곡_추곡_0502설계내역서_0502설계내역서(0219)" xfId="820"/>
    <cellStyle name="_추곡_추곡_0502설계내역서_0502설계내역서(수정)" xfId="821"/>
    <cellStyle name="_추곡_추곡_Book1" xfId="822"/>
    <cellStyle name="_추곡_추곡_Book2" xfId="823"/>
    <cellStyle name="_추곡_추곡_Book2_석축단위" xfId="824"/>
    <cellStyle name="_추곡_추곡_Book2_집계표" xfId="825"/>
    <cellStyle name="_추곡_추곡_Book2_집계표_석축단위" xfId="826"/>
    <cellStyle name="_추곡_추곡_Book2_집계표_호안공" xfId="827"/>
    <cellStyle name="_추곡_추곡_Book2_호안공" xfId="828"/>
    <cellStyle name="_추곡_추곡_갈전리2공구수량" xfId="829"/>
    <cellStyle name="_추곡_추곡_갈전리2공구수량_호안공" xfId="830"/>
    <cellStyle name="_추곡_추곡_깨기" xfId="831"/>
    <cellStyle name="_추곡_추곡_깨기_호안공" xfId="832"/>
    <cellStyle name="_추곡_추곡_내역서-최종0223" xfId="833"/>
    <cellStyle name="_추곡_추곡_내역서-최종0223_철거 및 이설수량산출-학교숲" xfId="834"/>
    <cellStyle name="_추곡_추곡_수량" xfId="835"/>
    <cellStyle name="_추곡_추곡_수량(말미골천)" xfId="836"/>
    <cellStyle name="_추곡_추곡_수량(말미골천)_호안공" xfId="837"/>
    <cellStyle name="_추곡_추곡_수량_호안공" xfId="838"/>
    <cellStyle name="_추곡_추곡_수량산출서" xfId="839"/>
    <cellStyle name="_추곡_추곡_수량산출서_호안공" xfId="840"/>
    <cellStyle name="_추곡_추곡_율동자연공원내 화장실 보수 및 도색공사" xfId="841"/>
    <cellStyle name="_추곡_추곡_율동자연공원내 화장실 보수 및 도색공사_내역서-최종0223" xfId="842"/>
    <cellStyle name="_추곡_추곡_율동자연공원내 화장실 보수 및 도색공사_내역서-최종0223_철거 및 이설수량산출-학교숲" xfId="843"/>
    <cellStyle name="_추곡_추곡_율동자연공원내 화장실 보수 및 도색공사_철거 및 이설수량산출-학교숲" xfId="844"/>
    <cellStyle name="_추곡_추곡_율동자연공원내 휴게편의점 도색작업-할증-천정면적추가" xfId="845"/>
    <cellStyle name="_추곡_추곡_율동자연공원내 휴게편의점 도색작업-할증-천정면적추가_내역서-최종0223" xfId="846"/>
    <cellStyle name="_추곡_추곡_율동자연공원내 휴게편의점 도색작업-할증-천정면적추가_내역서-최종0223_철거 및 이설수량산출-학교숲" xfId="847"/>
    <cellStyle name="_추곡_추곡_율동자연공원내 휴게편의점 도색작업-할증-천정면적추가_철거 및 이설수량산출-학교숲" xfId="848"/>
    <cellStyle name="_추곡_추곡_집계표" xfId="849"/>
    <cellStyle name="_추곡_추곡_집계표_석축단위" xfId="850"/>
    <cellStyle name="_추곡_추곡_집계표_집계표" xfId="851"/>
    <cellStyle name="_추곡_추곡_집계표_집계표_석축단위" xfId="852"/>
    <cellStyle name="_추곡_추곡_집계표_집계표_호안공" xfId="853"/>
    <cellStyle name="_추곡_추곡_집계표_호안공" xfId="854"/>
    <cellStyle name="_추곡_추곡_철거 및 이설수량산출-학교숲" xfId="855"/>
    <cellStyle name="_추곡_추곡_호안공" xfId="856"/>
    <cellStyle name="_추곡_호안공" xfId="857"/>
    <cellStyle name="_토공(본선+ramp)_0221_VER1" xfId="858"/>
    <cellStyle name="_토공수량" xfId="859"/>
    <cellStyle name="_폐기물(게이트볼)" xfId="860"/>
    <cellStyle name="_포장공" xfId="861"/>
    <cellStyle name="_포장공(1구간-지반수정)" xfId="862"/>
    <cellStyle name="_표지판" xfId="863"/>
    <cellStyle name="_호안공" xfId="864"/>
    <cellStyle name="_호안블럭수량" xfId="865"/>
    <cellStyle name="’E‰Y [0.00]_laroux" xfId="866"/>
    <cellStyle name="’E‰Y_laroux" xfId="867"/>
    <cellStyle name="¤@?e_TEST-1 " xfId="868"/>
    <cellStyle name="+,-,0" xfId="869"/>
    <cellStyle name="△ []" xfId="870"/>
    <cellStyle name="△ [0]" xfId="871"/>
    <cellStyle name="0" xfId="872"/>
    <cellStyle name="0.00&quot;+&quot;" xfId="873"/>
    <cellStyle name="00" xfId="874"/>
    <cellStyle name="1" xfId="875"/>
    <cellStyle name="1_22bl3lot수량산출" xfId="876"/>
    <cellStyle name="1_22수량산출서(총괄)" xfId="877"/>
    <cellStyle name="1_laroux" xfId="878"/>
    <cellStyle name="1_laroux_ATC-YOON1" xfId="879"/>
    <cellStyle name="1_total" xfId="880"/>
    <cellStyle name="1_total_구로리총괄내역" xfId="881"/>
    <cellStyle name="1_total_구로리총괄내역_구로리설계예산서1029" xfId="882"/>
    <cellStyle name="1_total_구로리총괄내역_구로리설계예산서1029_철거 및 이설수량산출-학교숲" xfId="883"/>
    <cellStyle name="1_total_구로리총괄내역_구로리설계예산서1118준공" xfId="884"/>
    <cellStyle name="1_total_구로리총괄내역_구로리설계예산서1118준공_철거 및 이설수량산출-학교숲" xfId="885"/>
    <cellStyle name="1_total_구로리총괄내역_구로리설계예산서조경" xfId="886"/>
    <cellStyle name="1_total_구로리총괄내역_구로리설계예산서조경_철거 및 이설수량산출-학교숲" xfId="887"/>
    <cellStyle name="1_total_구로리총괄내역_구로리어린이공원예산서(조경)1125" xfId="888"/>
    <cellStyle name="1_total_구로리총괄내역_구로리어린이공원예산서(조경)1125_철거 및 이설수량산출-학교숲" xfId="889"/>
    <cellStyle name="1_total_구로리총괄내역_내역서" xfId="890"/>
    <cellStyle name="1_total_구로리총괄내역_내역서_철거 및 이설수량산출-학교숲" xfId="891"/>
    <cellStyle name="1_total_구로리총괄내역_노임단가표" xfId="892"/>
    <cellStyle name="1_total_구로리총괄내역_노임단가표_철거 및 이설수량산출-학교숲" xfId="893"/>
    <cellStyle name="1_total_구로리총괄내역_수도권매립지" xfId="894"/>
    <cellStyle name="1_total_구로리총괄내역_수도권매립지_철거 및 이설수량산출-학교숲" xfId="895"/>
    <cellStyle name="1_total_구로리총괄내역_수도권매립지1004(발주용)" xfId="896"/>
    <cellStyle name="1_total_구로리총괄내역_수도권매립지1004(발주용)_철거 및 이설수량산출-학교숲" xfId="897"/>
    <cellStyle name="1_total_구로리총괄내역_일신건영설계예산서(0211)" xfId="898"/>
    <cellStyle name="1_total_구로리총괄내역_일신건영설계예산서(0211)_철거 및 이설수량산출-학교숲" xfId="899"/>
    <cellStyle name="1_total_구로리총괄내역_일위대가" xfId="900"/>
    <cellStyle name="1_total_구로리총괄내역_일위대가_철거 및 이설수량산출-학교숲" xfId="901"/>
    <cellStyle name="1_total_구로리총괄내역_자재단가표" xfId="902"/>
    <cellStyle name="1_total_구로리총괄내역_자재단가표_철거 및 이설수량산출-학교숲" xfId="903"/>
    <cellStyle name="1_total_구로리총괄내역_장안초등학교내역0814" xfId="904"/>
    <cellStyle name="1_total_구로리총괄내역_장안초등학교내역0814_철거 및 이설수량산출-학교숲" xfId="905"/>
    <cellStyle name="1_total_구로리총괄내역_철거 및 이설수량산출-학교숲" xfId="906"/>
    <cellStyle name="1_total_철거 및 이설수량산출-학교숲" xfId="907"/>
    <cellStyle name="1_total_총괄내역0518" xfId="908"/>
    <cellStyle name="1_total_총괄내역0518_구로리설계예산서1029" xfId="909"/>
    <cellStyle name="1_total_총괄내역0518_구로리설계예산서1029_철거 및 이설수량산출-학교숲" xfId="910"/>
    <cellStyle name="1_total_총괄내역0518_구로리설계예산서1118준공" xfId="911"/>
    <cellStyle name="1_total_총괄내역0518_구로리설계예산서1118준공_철거 및 이설수량산출-학교숲" xfId="912"/>
    <cellStyle name="1_total_총괄내역0518_구로리설계예산서조경" xfId="913"/>
    <cellStyle name="1_total_총괄내역0518_구로리설계예산서조경_철거 및 이설수량산출-학교숲" xfId="914"/>
    <cellStyle name="1_total_총괄내역0518_구로리어린이공원예산서(조경)1125" xfId="915"/>
    <cellStyle name="1_total_총괄내역0518_구로리어린이공원예산서(조경)1125_철거 및 이설수량산출-학교숲" xfId="916"/>
    <cellStyle name="1_total_총괄내역0518_내역서" xfId="917"/>
    <cellStyle name="1_total_총괄내역0518_내역서_철거 및 이설수량산출-학교숲" xfId="918"/>
    <cellStyle name="1_total_총괄내역0518_노임단가표" xfId="919"/>
    <cellStyle name="1_total_총괄내역0518_노임단가표_철거 및 이설수량산출-학교숲" xfId="920"/>
    <cellStyle name="1_total_총괄내역0518_수도권매립지" xfId="921"/>
    <cellStyle name="1_total_총괄내역0518_수도권매립지_철거 및 이설수량산출-학교숲" xfId="922"/>
    <cellStyle name="1_total_총괄내역0518_수도권매립지1004(발주용)" xfId="923"/>
    <cellStyle name="1_total_총괄내역0518_수도권매립지1004(발주용)_철거 및 이설수량산출-학교숲" xfId="924"/>
    <cellStyle name="1_total_총괄내역0518_일신건영설계예산서(0211)" xfId="925"/>
    <cellStyle name="1_total_총괄내역0518_일신건영설계예산서(0211)_철거 및 이설수량산출-학교숲" xfId="926"/>
    <cellStyle name="1_total_총괄내역0518_일위대가" xfId="927"/>
    <cellStyle name="1_total_총괄내역0518_일위대가_철거 및 이설수량산출-학교숲" xfId="928"/>
    <cellStyle name="1_total_총괄내역0518_자재단가표" xfId="929"/>
    <cellStyle name="1_total_총괄내역0518_자재단가표_철거 및 이설수량산출-학교숲" xfId="930"/>
    <cellStyle name="1_total_총괄내역0518_장안초등학교내역0814" xfId="931"/>
    <cellStyle name="1_total_총괄내역0518_장안초등학교내역0814_철거 및 이설수량산출-학교숲" xfId="932"/>
    <cellStyle name="1_total_총괄내역0518_철거 및 이설수량산출-학교숲" xfId="933"/>
    <cellStyle name="1_tree" xfId="934"/>
    <cellStyle name="1_tree_구로리총괄내역" xfId="935"/>
    <cellStyle name="1_tree_구로리총괄내역_구로리설계예산서1029" xfId="936"/>
    <cellStyle name="1_tree_구로리총괄내역_구로리설계예산서1029_철거 및 이설수량산출-학교숲" xfId="937"/>
    <cellStyle name="1_tree_구로리총괄내역_구로리설계예산서1118준공" xfId="938"/>
    <cellStyle name="1_tree_구로리총괄내역_구로리설계예산서1118준공_철거 및 이설수량산출-학교숲" xfId="939"/>
    <cellStyle name="1_tree_구로리총괄내역_구로리설계예산서조경" xfId="940"/>
    <cellStyle name="1_tree_구로리총괄내역_구로리설계예산서조경_철거 및 이설수량산출-학교숲" xfId="941"/>
    <cellStyle name="1_tree_구로리총괄내역_구로리어린이공원예산서(조경)1125" xfId="942"/>
    <cellStyle name="1_tree_구로리총괄내역_구로리어린이공원예산서(조경)1125_철거 및 이설수량산출-학교숲" xfId="943"/>
    <cellStyle name="1_tree_구로리총괄내역_내역서" xfId="944"/>
    <cellStyle name="1_tree_구로리총괄내역_내역서_철거 및 이설수량산출-학교숲" xfId="945"/>
    <cellStyle name="1_tree_구로리총괄내역_노임단가표" xfId="946"/>
    <cellStyle name="1_tree_구로리총괄내역_노임단가표_철거 및 이설수량산출-학교숲" xfId="947"/>
    <cellStyle name="1_tree_구로리총괄내역_수도권매립지" xfId="948"/>
    <cellStyle name="1_tree_구로리총괄내역_수도권매립지_철거 및 이설수량산출-학교숲" xfId="949"/>
    <cellStyle name="1_tree_구로리총괄내역_수도권매립지1004(발주용)" xfId="950"/>
    <cellStyle name="1_tree_구로리총괄내역_수도권매립지1004(발주용)_철거 및 이설수량산출-학교숲" xfId="951"/>
    <cellStyle name="1_tree_구로리총괄내역_일신건영설계예산서(0211)" xfId="952"/>
    <cellStyle name="1_tree_구로리총괄내역_일신건영설계예산서(0211)_철거 및 이설수량산출-학교숲" xfId="953"/>
    <cellStyle name="1_tree_구로리총괄내역_일위대가" xfId="954"/>
    <cellStyle name="1_tree_구로리총괄내역_일위대가_철거 및 이설수량산출-학교숲" xfId="955"/>
    <cellStyle name="1_tree_구로리총괄내역_자재단가표" xfId="956"/>
    <cellStyle name="1_tree_구로리총괄내역_자재단가표_철거 및 이설수량산출-학교숲" xfId="957"/>
    <cellStyle name="1_tree_구로리총괄내역_장안초등학교내역0814" xfId="958"/>
    <cellStyle name="1_tree_구로리총괄내역_장안초등학교내역0814_철거 및 이설수량산출-학교숲" xfId="959"/>
    <cellStyle name="1_tree_구로리총괄내역_철거 및 이설수량산출-학교숲" xfId="960"/>
    <cellStyle name="1_tree_수량산출" xfId="961"/>
    <cellStyle name="1_tree_수량산출_구로리총괄내역" xfId="962"/>
    <cellStyle name="1_tree_수량산출_구로리총괄내역_구로리설계예산서1029" xfId="963"/>
    <cellStyle name="1_tree_수량산출_구로리총괄내역_구로리설계예산서1029_철거 및 이설수량산출-학교숲" xfId="964"/>
    <cellStyle name="1_tree_수량산출_구로리총괄내역_구로리설계예산서1118준공" xfId="965"/>
    <cellStyle name="1_tree_수량산출_구로리총괄내역_구로리설계예산서1118준공_철거 및 이설수량산출-학교숲" xfId="966"/>
    <cellStyle name="1_tree_수량산출_구로리총괄내역_구로리설계예산서조경" xfId="967"/>
    <cellStyle name="1_tree_수량산출_구로리총괄내역_구로리설계예산서조경_철거 및 이설수량산출-학교숲" xfId="968"/>
    <cellStyle name="1_tree_수량산출_구로리총괄내역_구로리어린이공원예산서(조경)1125" xfId="969"/>
    <cellStyle name="1_tree_수량산출_구로리총괄내역_구로리어린이공원예산서(조경)1125_철거 및 이설수량산출-학교숲" xfId="970"/>
    <cellStyle name="1_tree_수량산출_구로리총괄내역_내역서" xfId="971"/>
    <cellStyle name="1_tree_수량산출_구로리총괄내역_내역서_철거 및 이설수량산출-학교숲" xfId="972"/>
    <cellStyle name="1_tree_수량산출_구로리총괄내역_노임단가표" xfId="973"/>
    <cellStyle name="1_tree_수량산출_구로리총괄내역_노임단가표_철거 및 이설수량산출-학교숲" xfId="974"/>
    <cellStyle name="1_tree_수량산출_구로리총괄내역_수도권매립지" xfId="975"/>
    <cellStyle name="1_tree_수량산출_구로리총괄내역_수도권매립지_철거 및 이설수량산출-학교숲" xfId="976"/>
    <cellStyle name="1_tree_수량산출_구로리총괄내역_수도권매립지1004(발주용)" xfId="977"/>
    <cellStyle name="1_tree_수량산출_구로리총괄내역_수도권매립지1004(발주용)_철거 및 이설수량산출-학교숲" xfId="978"/>
    <cellStyle name="1_tree_수량산출_구로리총괄내역_일신건영설계예산서(0211)" xfId="979"/>
    <cellStyle name="1_tree_수량산출_구로리총괄내역_일신건영설계예산서(0211)_철거 및 이설수량산출-학교숲" xfId="980"/>
    <cellStyle name="1_tree_수량산출_구로리총괄내역_일위대가" xfId="981"/>
    <cellStyle name="1_tree_수량산출_구로리총괄내역_일위대가_철거 및 이설수량산출-학교숲" xfId="982"/>
    <cellStyle name="1_tree_수량산출_구로리총괄내역_자재단가표" xfId="983"/>
    <cellStyle name="1_tree_수량산출_구로리총괄내역_자재단가표_철거 및 이설수량산출-학교숲" xfId="984"/>
    <cellStyle name="1_tree_수량산출_구로리총괄내역_장안초등학교내역0814" xfId="985"/>
    <cellStyle name="1_tree_수량산출_구로리총괄내역_장안초등학교내역0814_철거 및 이설수량산출-학교숲" xfId="986"/>
    <cellStyle name="1_tree_수량산출_구로리총괄내역_철거 및 이설수량산출-학교숲" xfId="987"/>
    <cellStyle name="1_tree_수량산출_철거 및 이설수량산출-학교숲" xfId="988"/>
    <cellStyle name="1_tree_수량산출_총괄내역0518" xfId="989"/>
    <cellStyle name="1_tree_수량산출_총괄내역0518_구로리설계예산서1029" xfId="990"/>
    <cellStyle name="1_tree_수량산출_총괄내역0518_구로리설계예산서1029_철거 및 이설수량산출-학교숲" xfId="991"/>
    <cellStyle name="1_tree_수량산출_총괄내역0518_구로리설계예산서1118준공" xfId="992"/>
    <cellStyle name="1_tree_수량산출_총괄내역0518_구로리설계예산서1118준공_철거 및 이설수량산출-학교숲" xfId="993"/>
    <cellStyle name="1_tree_수량산출_총괄내역0518_구로리설계예산서조경" xfId="994"/>
    <cellStyle name="1_tree_수량산출_총괄내역0518_구로리설계예산서조경_철거 및 이설수량산출-학교숲" xfId="995"/>
    <cellStyle name="1_tree_수량산출_총괄내역0518_구로리어린이공원예산서(조경)1125" xfId="996"/>
    <cellStyle name="1_tree_수량산출_총괄내역0518_구로리어린이공원예산서(조경)1125_철거 및 이설수량산출-학교숲" xfId="997"/>
    <cellStyle name="1_tree_수량산출_총괄내역0518_내역서" xfId="998"/>
    <cellStyle name="1_tree_수량산출_총괄내역0518_내역서_철거 및 이설수량산출-학교숲" xfId="999"/>
    <cellStyle name="1_tree_수량산출_총괄내역0518_노임단가표" xfId="1000"/>
    <cellStyle name="1_tree_수량산출_총괄내역0518_노임단가표_철거 및 이설수량산출-학교숲" xfId="1001"/>
    <cellStyle name="1_tree_수량산출_총괄내역0518_수도권매립지" xfId="1002"/>
    <cellStyle name="1_tree_수량산출_총괄내역0518_수도권매립지_철거 및 이설수량산출-학교숲" xfId="1003"/>
    <cellStyle name="1_tree_수량산출_총괄내역0518_수도권매립지1004(발주용)" xfId="1004"/>
    <cellStyle name="1_tree_수량산출_총괄내역0518_수도권매립지1004(발주용)_철거 및 이설수량산출-학교숲" xfId="1005"/>
    <cellStyle name="1_tree_수량산출_총괄내역0518_일신건영설계예산서(0211)" xfId="1006"/>
    <cellStyle name="1_tree_수량산출_총괄내역0518_일신건영설계예산서(0211)_철거 및 이설수량산출-학교숲" xfId="1007"/>
    <cellStyle name="1_tree_수량산출_총괄내역0518_일위대가" xfId="1008"/>
    <cellStyle name="1_tree_수량산출_총괄내역0518_일위대가_철거 및 이설수량산출-학교숲" xfId="1009"/>
    <cellStyle name="1_tree_수량산출_총괄내역0518_자재단가표" xfId="1010"/>
    <cellStyle name="1_tree_수량산출_총괄내역0518_자재단가표_철거 및 이설수량산출-학교숲" xfId="1011"/>
    <cellStyle name="1_tree_수량산출_총괄내역0518_장안초등학교내역0814" xfId="1012"/>
    <cellStyle name="1_tree_수량산출_총괄내역0518_장안초등학교내역0814_철거 및 이설수량산출-학교숲" xfId="1013"/>
    <cellStyle name="1_tree_수량산출_총괄내역0518_철거 및 이설수량산출-학교숲" xfId="1014"/>
    <cellStyle name="1_tree_철거 및 이설수량산출-학교숲" xfId="1015"/>
    <cellStyle name="1_tree_총괄내역0518" xfId="1016"/>
    <cellStyle name="1_tree_총괄내역0518_구로리설계예산서1029" xfId="1017"/>
    <cellStyle name="1_tree_총괄내역0518_구로리설계예산서1029_철거 및 이설수량산출-학교숲" xfId="1018"/>
    <cellStyle name="1_tree_총괄내역0518_구로리설계예산서1118준공" xfId="1019"/>
    <cellStyle name="1_tree_총괄내역0518_구로리설계예산서1118준공_철거 및 이설수량산출-학교숲" xfId="1020"/>
    <cellStyle name="1_tree_총괄내역0518_구로리설계예산서조경" xfId="1021"/>
    <cellStyle name="1_tree_총괄내역0518_구로리설계예산서조경_철거 및 이설수량산출-학교숲" xfId="1022"/>
    <cellStyle name="1_tree_총괄내역0518_구로리어린이공원예산서(조경)1125" xfId="1023"/>
    <cellStyle name="1_tree_총괄내역0518_구로리어린이공원예산서(조경)1125_철거 및 이설수량산출-학교숲" xfId="1024"/>
    <cellStyle name="1_tree_총괄내역0518_내역서" xfId="1025"/>
    <cellStyle name="1_tree_총괄내역0518_내역서_철거 및 이설수량산출-학교숲" xfId="1026"/>
    <cellStyle name="1_tree_총괄내역0518_노임단가표" xfId="1027"/>
    <cellStyle name="1_tree_총괄내역0518_노임단가표_철거 및 이설수량산출-학교숲" xfId="1028"/>
    <cellStyle name="1_tree_총괄내역0518_수도권매립지" xfId="1029"/>
    <cellStyle name="1_tree_총괄내역0518_수도권매립지_철거 및 이설수량산출-학교숲" xfId="1030"/>
    <cellStyle name="1_tree_총괄내역0518_수도권매립지1004(발주용)" xfId="1031"/>
    <cellStyle name="1_tree_총괄내역0518_수도권매립지1004(발주용)_철거 및 이설수량산출-학교숲" xfId="1032"/>
    <cellStyle name="1_tree_총괄내역0518_일신건영설계예산서(0211)" xfId="1033"/>
    <cellStyle name="1_tree_총괄내역0518_일신건영설계예산서(0211)_철거 및 이설수량산출-학교숲" xfId="1034"/>
    <cellStyle name="1_tree_총괄내역0518_일위대가" xfId="1035"/>
    <cellStyle name="1_tree_총괄내역0518_일위대가_철거 및 이설수량산출-학교숲" xfId="1036"/>
    <cellStyle name="1_tree_총괄내역0518_자재단가표" xfId="1037"/>
    <cellStyle name="1_tree_총괄내역0518_자재단가표_철거 및 이설수량산출-학교숲" xfId="1038"/>
    <cellStyle name="1_tree_총괄내역0518_장안초등학교내역0814" xfId="1039"/>
    <cellStyle name="1_tree_총괄내역0518_장안초등학교내역0814_철거 및 이설수량산출-학교숲" xfId="1040"/>
    <cellStyle name="1_tree_총괄내역0518_철거 및 이설수량산출-학교숲" xfId="1041"/>
    <cellStyle name="1_단가조사표" xfId="1042"/>
    <cellStyle name="1_단가조사표_1011소각" xfId="1043"/>
    <cellStyle name="1_단가조사표_1011소각_4.우수공" xfId="1044"/>
    <cellStyle name="1_단가조사표_1011소각_배수공" xfId="1045"/>
    <cellStyle name="1_단가조사표_1113교~1" xfId="1046"/>
    <cellStyle name="1_단가조사표_1113교~1_4.우수공" xfId="1047"/>
    <cellStyle name="1_단가조사표_1113교~1_배수공" xfId="1048"/>
    <cellStyle name="1_단가조사표_121내역" xfId="1049"/>
    <cellStyle name="1_단가조사표_121내역_4.우수공" xfId="1050"/>
    <cellStyle name="1_단가조사표_121내역_배수공" xfId="1051"/>
    <cellStyle name="1_단가조사표_4.우수공" xfId="1052"/>
    <cellStyle name="1_단가조사표_객토량" xfId="1053"/>
    <cellStyle name="1_단가조사표_객토량_4.우수공" xfId="1054"/>
    <cellStyle name="1_단가조사표_객토량_배수공" xfId="1055"/>
    <cellStyle name="1_단가조사표_교통센~1" xfId="1056"/>
    <cellStyle name="1_단가조사표_교통센~1_4.우수공" xfId="1057"/>
    <cellStyle name="1_단가조사표_교통센~1_배수공" xfId="1058"/>
    <cellStyle name="1_단가조사표_교통센터412" xfId="1059"/>
    <cellStyle name="1_단가조사표_교통센터412_4.우수공" xfId="1060"/>
    <cellStyle name="1_단가조사표_교통센터412_배수공" xfId="1061"/>
    <cellStyle name="1_단가조사표_교통수" xfId="1062"/>
    <cellStyle name="1_단가조사표_교통수_2003학교숲조성(조종초교)수량산출" xfId="1063"/>
    <cellStyle name="1_단가조사표_교통수_2003학교숲조성(조종초교)수량산출r1" xfId="1064"/>
    <cellStyle name="1_단가조사표_교통수_2003학교숲조성(조종초교)수량산출r2" xfId="1065"/>
    <cellStyle name="1_단가조사표_교통수_4.우수공" xfId="1066"/>
    <cellStyle name="1_단가조사표_교통수_8.포장공사 수량산출서" xfId="1067"/>
    <cellStyle name="1_단가조사표_교통수_고촌파르코스수량산출" xfId="1068"/>
    <cellStyle name="1_단가조사표_교통수_배수공" xfId="1069"/>
    <cellStyle name="1_단가조사표_교통수_보수공사" xfId="1070"/>
    <cellStyle name="1_단가조사표_교통수_수량산출목록표-1" xfId="1071"/>
    <cellStyle name="1_단가조사표_교통수_시설물설치공사수량산출서" xfId="1072"/>
    <cellStyle name="1_단가조사표_교통수_이설공사" xfId="1073"/>
    <cellStyle name="1_단가조사표_교통수_철거r1" xfId="1074"/>
    <cellStyle name="1_단가조사표_교통수_풋살경기장수량산출" xfId="1075"/>
    <cellStyle name="1_단가조사표_교통수량산출서" xfId="1076"/>
    <cellStyle name="1_단가조사표_구조물대가 (2)" xfId="1077"/>
    <cellStyle name="1_단가조사표_내역서 (2)" xfId="1078"/>
    <cellStyle name="1_단가조사표_대전관저지구" xfId="1079"/>
    <cellStyle name="1_단가조사표_동측지~1" xfId="1080"/>
    <cellStyle name="1_단가조사표_동측지원422" xfId="1081"/>
    <cellStyle name="1_단가조사표_동측지원512" xfId="1082"/>
    <cellStyle name="1_단가조사표_동측지원524" xfId="1083"/>
    <cellStyle name="1_단가조사표_배수공" xfId="1084"/>
    <cellStyle name="1_단가조사표_부대422" xfId="1085"/>
    <cellStyle name="1_단가조사표_부대시설" xfId="1086"/>
    <cellStyle name="1_단가조사표_소각수~1" xfId="1087"/>
    <cellStyle name="1_단가조사표_소각수내역서" xfId="1088"/>
    <cellStyle name="1_단가조사표_소각수목2" xfId="1089"/>
    <cellStyle name="1_단가조사표_수량산출서 (2)" xfId="1090"/>
    <cellStyle name="1_단가조사표_엑스포~1" xfId="1091"/>
    <cellStyle name="1_단가조사표_엑스포한빛1" xfId="1092"/>
    <cellStyle name="1_단가조사표_여객터미널331" xfId="1093"/>
    <cellStyle name="1_단가조사표_여객터미널513" xfId="1094"/>
    <cellStyle name="1_단가조사표_여객터미널629" xfId="1095"/>
    <cellStyle name="1_단가조사표_외곽도로616" xfId="1096"/>
    <cellStyle name="1_단가조사표_원가계~1" xfId="1097"/>
    <cellStyle name="1_단가조사표_유기질" xfId="1098"/>
    <cellStyle name="1_단가조사표_자재조서 (2)" xfId="1099"/>
    <cellStyle name="1_단가조사표_총괄내역" xfId="1100"/>
    <cellStyle name="1_단가조사표_총괄내역 (2)" xfId="1101"/>
    <cellStyle name="1_단가조사표_터미널도로403" xfId="1102"/>
    <cellStyle name="1_단가조사표_터미널도로429" xfId="1103"/>
    <cellStyle name="1_단가조사표_포장일위" xfId="1104"/>
    <cellStyle name="1_배수공" xfId="1105"/>
    <cellStyle name="1_폐기물처리-학교숲" xfId="1106"/>
    <cellStyle name="11" xfId="1107"/>
    <cellStyle name="111" xfId="1108"/>
    <cellStyle name="2" xfId="1109"/>
    <cellStyle name="2)" xfId="1110"/>
    <cellStyle name="2_laroux" xfId="1111"/>
    <cellStyle name="2_laroux_ATC-YOON1" xfId="1112"/>
    <cellStyle name="2_단가조사표" xfId="1113"/>
    <cellStyle name="2_단가조사표_1011소각" xfId="1114"/>
    <cellStyle name="2_단가조사표_1113교~1" xfId="1115"/>
    <cellStyle name="2_단가조사표_121내역" xfId="1116"/>
    <cellStyle name="2_단가조사표_객토량" xfId="1117"/>
    <cellStyle name="2_단가조사표_교통센~1" xfId="1118"/>
    <cellStyle name="2_단가조사표_교통센터412" xfId="1119"/>
    <cellStyle name="2_단가조사표_교통수" xfId="1120"/>
    <cellStyle name="2_단가조사표_교통수량산출서" xfId="1121"/>
    <cellStyle name="2_단가조사표_구조물대가 (2)" xfId="1122"/>
    <cellStyle name="2_단가조사표_내역서 (2)" xfId="1123"/>
    <cellStyle name="2_단가조사표_대전관저지구" xfId="1124"/>
    <cellStyle name="2_단가조사표_동측지~1" xfId="1125"/>
    <cellStyle name="2_단가조사표_동측지원422" xfId="1126"/>
    <cellStyle name="2_단가조사표_동측지원512" xfId="1127"/>
    <cellStyle name="2_단가조사표_동측지원524" xfId="1128"/>
    <cellStyle name="2_단가조사표_부대422" xfId="1129"/>
    <cellStyle name="2_단가조사표_부대시설" xfId="1130"/>
    <cellStyle name="2_단가조사표_소각수~1" xfId="1131"/>
    <cellStyle name="2_단가조사표_소각수내역서" xfId="1132"/>
    <cellStyle name="2_단가조사표_소각수목2" xfId="1133"/>
    <cellStyle name="2_단가조사표_수량산출서 (2)" xfId="1134"/>
    <cellStyle name="2_단가조사표_엑스포~1" xfId="1135"/>
    <cellStyle name="2_단가조사표_엑스포한빛1" xfId="1136"/>
    <cellStyle name="2_단가조사표_여객터미널331" xfId="1137"/>
    <cellStyle name="2_단가조사표_여객터미널513" xfId="1138"/>
    <cellStyle name="2_단가조사표_여객터미널629" xfId="1139"/>
    <cellStyle name="2_단가조사표_외곽도로616" xfId="1140"/>
    <cellStyle name="2_단가조사표_원가계~1" xfId="1141"/>
    <cellStyle name="2_단가조사표_유기질" xfId="1142"/>
    <cellStyle name="2_단가조사표_자재조서 (2)" xfId="1143"/>
    <cellStyle name="2_단가조사표_총괄내역" xfId="1144"/>
    <cellStyle name="2_단가조사표_총괄내역 (2)" xfId="1145"/>
    <cellStyle name="2_단가조사표_터미널도로403" xfId="1146"/>
    <cellStyle name="2_단가조사표_터미널도로429" xfId="1147"/>
    <cellStyle name="2_단가조사표_포장일위" xfId="1148"/>
    <cellStyle name="2자리" xfId="1149"/>
    <cellStyle name="3" xfId="1150"/>
    <cellStyle name="6" xfId="1151"/>
    <cellStyle name="60" xfId="1152"/>
    <cellStyle name="96" xfId="1153"/>
    <cellStyle name="a [0]_mud plant bolted" xfId="1154"/>
    <cellStyle name="a)" xfId="1155"/>
    <cellStyle name="AeE­ [0]_ 2ÆAAþº° " xfId="1156"/>
    <cellStyle name="ÅëÈ­ [0]_»óºÎ¼ö·®Áý°è " xfId="1157"/>
    <cellStyle name="AeE­ [0]_¹y¸eº¸E￡ " xfId="1158"/>
    <cellStyle name="AeE­_ 2ÆAAþº° " xfId="1159"/>
    <cellStyle name="ÅëÈ­_»óºÎ¼ö·®Áý°è " xfId="1160"/>
    <cellStyle name="AeE­_¹y¸eº¸E￡ " xfId="1161"/>
    <cellStyle name="ALIGNMENT" xfId="1162"/>
    <cellStyle name="AÞ¸¶ [0]_ 2ÆAAþº° " xfId="1163"/>
    <cellStyle name="ÄÞ¸¶ [0]_»óºÎ¼ö·®Áý°è " xfId="1164"/>
    <cellStyle name="AÞ¸¶ [0]_¹y¸eº¸E￡ " xfId="1165"/>
    <cellStyle name="AÞ¸¶_ 2ÆAAþº° " xfId="1166"/>
    <cellStyle name="ÄÞ¸¶_»óºÎ¼ö·®Áý°è " xfId="1167"/>
    <cellStyle name="AÞ¸¶_¹y¸eº¸E￡ " xfId="1168"/>
    <cellStyle name="BA" xfId="1169"/>
    <cellStyle name="body" xfId="1170"/>
    <cellStyle name="b椬ៜ_x000c_Comma_ODCOS " xfId="1171"/>
    <cellStyle name="C￥AØ_ 2ÆAAþº° " xfId="1172"/>
    <cellStyle name="Ç¥ÁØ_»óºÎ¼ö·®Áý°è " xfId="1173"/>
    <cellStyle name="C￥AØ_≫c¾÷ºIº° AN°e " xfId="1174"/>
    <cellStyle name="Ç¥ÁØ_½½·¡ºêÃ¶±ÙÁý°è " xfId="1175"/>
    <cellStyle name="Calc Currency (0)" xfId="1176"/>
    <cellStyle name="category" xfId="1177"/>
    <cellStyle name="CIAIÆU¸μAⓒ" xfId="1178"/>
    <cellStyle name="Comma" xfId="1179"/>
    <cellStyle name="Comma [0]" xfId="1180"/>
    <cellStyle name="comma zerodec" xfId="1181"/>
    <cellStyle name="Comma_ 2003.12.1(최종)-부대 " xfId="1182"/>
    <cellStyle name="Comma0" xfId="1183"/>
    <cellStyle name="Copied" xfId="1184"/>
    <cellStyle name="Curren" xfId="1185"/>
    <cellStyle name="Curren?_x0012_퐀_x0017_?" xfId="1186"/>
    <cellStyle name="Currency" xfId="1187"/>
    <cellStyle name="Currency [0]" xfId="1188"/>
    <cellStyle name="Currency [ﺜ]_P&amp;L_laroux" xfId="1189"/>
    <cellStyle name="Currency(￦)" xfId="1190"/>
    <cellStyle name="Currency_ 2003.12.1(최종)-부대 " xfId="1191"/>
    <cellStyle name="Currency0" xfId="1192"/>
    <cellStyle name="Currency1" xfId="1193"/>
    <cellStyle name="Date" xfId="1194"/>
    <cellStyle name="de" xfId="1195"/>
    <cellStyle name="Dezimal [0]_Compiling Utility Macros" xfId="1196"/>
    <cellStyle name="Dezimal_Compiling Utility Macros" xfId="1197"/>
    <cellStyle name="Dollar (zero dec)" xfId="1198"/>
    <cellStyle name="EA" xfId="1199"/>
    <cellStyle name="Entered" xfId="1200"/>
    <cellStyle name="Euro" xfId="1201"/>
    <cellStyle name="F2" xfId="1202"/>
    <cellStyle name="F3" xfId="1203"/>
    <cellStyle name="F4" xfId="1204"/>
    <cellStyle name="F5" xfId="1205"/>
    <cellStyle name="F6" xfId="1206"/>
    <cellStyle name="F7" xfId="1207"/>
    <cellStyle name="F8" xfId="1208"/>
    <cellStyle name="Fixed" xfId="1209"/>
    <cellStyle name="Followed Hyperlink" xfId="1210"/>
    <cellStyle name="g" xfId="1211"/>
    <cellStyle name="Grey" xfId="1212"/>
    <cellStyle name="H1" xfId="1213"/>
    <cellStyle name="H2" xfId="1214"/>
    <cellStyle name="head" xfId="1215"/>
    <cellStyle name="head 1" xfId="1216"/>
    <cellStyle name="head 1-1" xfId="1217"/>
    <cellStyle name="HEADER" xfId="1218"/>
    <cellStyle name="Header1" xfId="1219"/>
    <cellStyle name="Header2" xfId="1220"/>
    <cellStyle name="Heading 1" xfId="1221"/>
    <cellStyle name="Heading 2" xfId="1222"/>
    <cellStyle name="Heading1" xfId="1223"/>
    <cellStyle name="Heading2" xfId="1224"/>
    <cellStyle name="Hyperlink" xfId="1225"/>
    <cellStyle name="Input [yellow]" xfId="1226"/>
    <cellStyle name="kg" xfId="1227"/>
    <cellStyle name="M" xfId="1228"/>
    <cellStyle name="M2" xfId="1229"/>
    <cellStyle name="M3" xfId="1230"/>
    <cellStyle name="Midtitle" xfId="1231"/>
    <cellStyle name="Milliers [0]_399GC10" xfId="1232"/>
    <cellStyle name="Milliers_399GC10" xfId="1233"/>
    <cellStyle name="Model" xfId="1234"/>
    <cellStyle name="Mon?aire [0]_399GC10" xfId="1235"/>
    <cellStyle name="Mon?aire_399GC10" xfId="1236"/>
    <cellStyle name="n" xfId="1237"/>
    <cellStyle name="no dec" xfId="1238"/>
    <cellStyle name="Normal - Style1" xfId="1239"/>
    <cellStyle name="Normal - 유형1" xfId="1240"/>
    <cellStyle name="Normal_ SG&amp;A Bridge " xfId="1241"/>
    <cellStyle name="O" xfId="1242"/>
    <cellStyle name="OD" xfId="1243"/>
    <cellStyle name="Œ…?æ맖?e [0.00]_laroux" xfId="1244"/>
    <cellStyle name="Œ…?æ맖?e_laroux" xfId="1245"/>
    <cellStyle name="oh" xfId="1246"/>
    <cellStyle name="Percent" xfId="1247"/>
    <cellStyle name="Percent [2]" xfId="1248"/>
    <cellStyle name="Percent_ 2003.12.1(최종)-부대 " xfId="1249"/>
    <cellStyle name="Q1" xfId="1250"/>
    <cellStyle name="Q4" xfId="1251"/>
    <cellStyle name="RevList" xfId="1252"/>
    <cellStyle name="s" xfId="1253"/>
    <cellStyle name="S " xfId="1254"/>
    <cellStyle name="sh" xfId="1255"/>
    <cellStyle name="ssh" xfId="1256"/>
    <cellStyle name="Standard_Anpassen der Amortisation" xfId="1257"/>
    <cellStyle name="subhead" xfId="1258"/>
    <cellStyle name="Subtotal" xfId="1259"/>
    <cellStyle name="t1" xfId="1260"/>
    <cellStyle name="testtitle" xfId="1261"/>
    <cellStyle name="Title" xfId="1262"/>
    <cellStyle name="title [1]" xfId="1263"/>
    <cellStyle name="title [2]" xfId="1264"/>
    <cellStyle name="Total" xfId="1265"/>
    <cellStyle name="UM" xfId="1266"/>
    <cellStyle name="W?rung [0]_Compiling Utility Macros" xfId="1267"/>
    <cellStyle name="W?rung_Compiling Utility Macros" xfId="1268"/>
    <cellStyle name="μU¿¡ ¿A´A CIAIÆU¸μAⓒ" xfId="1269"/>
    <cellStyle name="가운데" xfId="1270"/>
    <cellStyle name="고정소숫점" xfId="1271"/>
    <cellStyle name="고정출력1" xfId="1272"/>
    <cellStyle name="고정출력2" xfId="1273"/>
    <cellStyle name="공사원가계산서(조경)" xfId="1274"/>
    <cellStyle name="공종" xfId="1275"/>
    <cellStyle name="그림" xfId="1276"/>
    <cellStyle name="날짜" xfId="1277"/>
    <cellStyle name="내역서" xfId="1278"/>
    <cellStyle name="네모제목" xfId="1279"/>
    <cellStyle name="달러" xfId="1280"/>
    <cellStyle name="뒤에 오는 하이퍼링크" xfId="1281"/>
    <cellStyle name="똿떓죶Ø괻 [0.00]_PRODUCT DETAIL Q1" xfId="1282"/>
    <cellStyle name="똿떓죶Ø괻_PRODUCT DETAIL Q1" xfId="1283"/>
    <cellStyle name="똿뗦먛귟 [0.00]_PRODUCT DETAIL Q1" xfId="1284"/>
    <cellStyle name="똿뗦먛귟_PRODUCT DETAIL Q1" xfId="1285"/>
    <cellStyle name="마이너스키" xfId="1286"/>
    <cellStyle name="묮뎋 [0.00]_PRODUCT DETAIL Q1" xfId="1287"/>
    <cellStyle name="묮뎋_PRODUCT DETAIL Q1" xfId="1288"/>
    <cellStyle name="믅됞 [0.00]_PRODUCT DETAIL Q1" xfId="1289"/>
    <cellStyle name="믅됞_PRODUCT DETAIL Q1" xfId="1290"/>
    <cellStyle name="배분" xfId="1291"/>
    <cellStyle name="백" xfId="1292"/>
    <cellStyle name="백_22bl3lot수량산출" xfId="1293"/>
    <cellStyle name="백_22수량산출서(총괄)" xfId="1294"/>
    <cellStyle name="백_3. 신광R~숭의R(배수공)" xfId="1295"/>
    <cellStyle name="백_3. 신광R~숭의R(배수공)_2. 신광R~숭의R(토   공)" xfId="1296"/>
    <cellStyle name="백_4.우수공" xfId="1297"/>
    <cellStyle name="백_깨기" xfId="1298"/>
    <cellStyle name="백_깨기_2. 신광R~숭의R(토   공)" xfId="1299"/>
    <cellStyle name="백_깨기_신광R~숭의R(폐기물)" xfId="1300"/>
    <cellStyle name="백_배수공" xfId="1301"/>
    <cellStyle name="백_배수공_1" xfId="1302"/>
    <cellStyle name="백_솔빛마을연결도로(최종)" xfId="1303"/>
    <cellStyle name="백_수량산출서(수정)" xfId="1304"/>
    <cellStyle name="백_수량산출서(수정)_3. 신광R~숭의R(배수공)" xfId="1305"/>
    <cellStyle name="백_수량산출서(수정)_3. 신광R~숭의R(배수공)_2. 신광R~숭의R(토   공)" xfId="1306"/>
    <cellStyle name="백_수량산출서(수정)_깨기" xfId="1307"/>
    <cellStyle name="백_수량산출서(수정)_깨기_2. 신광R~숭의R(토   공)" xfId="1308"/>
    <cellStyle name="백_수량산출서(수정)_깨기_신광R~숭의R(폐기물)" xfId="1309"/>
    <cellStyle name="백_수량산출서(수정)_배수공" xfId="1310"/>
    <cellStyle name="백_수량산출서(수정)_솔빛마을연결도로(최종)" xfId="1311"/>
    <cellStyle name="백분율 [△1]" xfId="1312"/>
    <cellStyle name="백분율 [△2]" xfId="1313"/>
    <cellStyle name="백분율 [0]" xfId="1314"/>
    <cellStyle name="백분율 [2]" xfId="1315"/>
    <cellStyle name="백분율［△1］" xfId="1316"/>
    <cellStyle name="백분율［△2］" xfId="1317"/>
    <cellStyle name="분수" xfId="1318"/>
    <cellStyle name="뷭?_7200000" xfId="1319"/>
    <cellStyle name="빨간색" xfId="1320"/>
    <cellStyle name="선택영역" xfId="1321"/>
    <cellStyle name="선택영역 가운데" xfId="1322"/>
    <cellStyle name="선택영역의 가운데" xfId="1323"/>
    <cellStyle name="선택영역의 가운데로" xfId="1324"/>
    <cellStyle name="선택영영" xfId="1325"/>
    <cellStyle name="소숫점0" xfId="1326"/>
    <cellStyle name="소숫점3" xfId="1327"/>
    <cellStyle name="수량1" xfId="1328"/>
    <cellStyle name="수목명" xfId="1329"/>
    <cellStyle name="숨김" xfId="1330"/>
    <cellStyle name="숫자" xfId="1331"/>
    <cellStyle name="숫자(R)" xfId="1332"/>
    <cellStyle name="숫자1" xfId="1333"/>
    <cellStyle name="숫자3" xfId="1334"/>
    <cellStyle name="쉼표 [0]" xfId="1335" builtinId="6"/>
    <cellStyle name="스타일 1" xfId="1336"/>
    <cellStyle name="안건회계법인" xfId="1337"/>
    <cellStyle name="열어본 하이퍼링크" xfId="1338"/>
    <cellStyle name="왼쪽2" xfId="1339"/>
    <cellStyle name="유1" xfId="1340"/>
    <cellStyle name="유영" xfId="1341"/>
    <cellStyle name="일반" xfId="1342"/>
    <cellStyle name="자리수" xfId="1343"/>
    <cellStyle name="자리수0" xfId="1344"/>
    <cellStyle name="정기수 - 유형1" xfId="1345"/>
    <cellStyle name="제목[1 줄]" xfId="1346"/>
    <cellStyle name="제목[2줄 아래]" xfId="1347"/>
    <cellStyle name="제목[2줄 위]" xfId="1348"/>
    <cellStyle name="제목1" xfId="1349"/>
    <cellStyle name="제목2" xfId="1350"/>
    <cellStyle name="ܸ준" xfId="1351"/>
    <cellStyle name="지정되지 않음" xfId="1352"/>
    <cellStyle name="콤" xfId="1353"/>
    <cellStyle name="콤_3. 신광R~숭의R(배수공)" xfId="1354"/>
    <cellStyle name="콤_3. 신광R~숭의R(배수공)_2. 신광R~숭의R(토   공)" xfId="1355"/>
    <cellStyle name="콤_4.우수공" xfId="1356"/>
    <cellStyle name="콤_깨기" xfId="1357"/>
    <cellStyle name="콤_깨기_2. 신광R~숭의R(토   공)" xfId="1358"/>
    <cellStyle name="콤_깨기_신광R~숭의R(폐기물)" xfId="1359"/>
    <cellStyle name="콤_배수공" xfId="1360"/>
    <cellStyle name="콤_배수공_1" xfId="1361"/>
    <cellStyle name="콤_솔빛마을연결도로(최종)" xfId="1362"/>
    <cellStyle name="콤_수량산출서(수정)" xfId="1363"/>
    <cellStyle name="콤_수량산출서(수정)_3. 신광R~숭의R(배수공)" xfId="1364"/>
    <cellStyle name="콤_수량산출서(수정)_3. 신광R~숭의R(배수공)_2. 신광R~숭의R(토   공)" xfId="1365"/>
    <cellStyle name="콤_수량산출서(수정)_깨기" xfId="1366"/>
    <cellStyle name="콤_수량산출서(수정)_깨기_2. 신광R~숭의R(토   공)" xfId="1367"/>
    <cellStyle name="콤_수량산출서(수정)_깨기_신광R~숭의R(폐기물)" xfId="1368"/>
    <cellStyle name="콤_수량산출서(수정)_배수공" xfId="1369"/>
    <cellStyle name="콤_수량산출서(수정)_솔빛마을연결도로(최종)" xfId="1370"/>
    <cellStyle name="콤마 [" xfId="1371"/>
    <cellStyle name="콤마 [#]" xfId="1372"/>
    <cellStyle name="콤마 []" xfId="1373"/>
    <cellStyle name="콤마 [_4.우수공" xfId="1374"/>
    <cellStyle name="콤마 [0.00]" xfId="1375"/>
    <cellStyle name="콤마 [0]_ (97∼누계) " xfId="1376"/>
    <cellStyle name="콤마 [000]" xfId="1377"/>
    <cellStyle name="콤마 [1]" xfId="1378"/>
    <cellStyle name="콤마 [2]" xfId="1379"/>
    <cellStyle name="콤마 [3]" xfId="1380"/>
    <cellStyle name="콤마 [금액]" xfId="1381"/>
    <cellStyle name="콤마 [소수]" xfId="1382"/>
    <cellStyle name="콤마 [수량]" xfId="1383"/>
    <cellStyle name="콤마 1" xfId="1384"/>
    <cellStyle name="콤마(1)" xfId="1385"/>
    <cellStyle name="콤마_ (97∼누계) " xfId="1386"/>
    <cellStyle name="타이틀" xfId="1387"/>
    <cellStyle name="통" xfId="1388"/>
    <cellStyle name="통_3. 신광R~숭의R(배수공)" xfId="1389"/>
    <cellStyle name="통_3. 신광R~숭의R(배수공)_2. 신광R~숭의R(토   공)" xfId="1390"/>
    <cellStyle name="통_4.우수공" xfId="1391"/>
    <cellStyle name="통_깨기" xfId="1392"/>
    <cellStyle name="통_깨기_2. 신광R~숭의R(토   공)" xfId="1393"/>
    <cellStyle name="통_깨기_신광R~숭의R(폐기물)" xfId="1394"/>
    <cellStyle name="통_배수공" xfId="1395"/>
    <cellStyle name="통_배수공_1" xfId="1396"/>
    <cellStyle name="통_솔빛마을연결도로(최종)" xfId="1397"/>
    <cellStyle name="통_수량산출서(수정)" xfId="1398"/>
    <cellStyle name="통_수량산출서(수정)_3. 신광R~숭의R(배수공)" xfId="1399"/>
    <cellStyle name="통_수량산출서(수정)_3. 신광R~숭의R(배수공)_2. 신광R~숭의R(토   공)" xfId="1400"/>
    <cellStyle name="통_수량산출서(수정)_깨기" xfId="1401"/>
    <cellStyle name="통_수량산출서(수정)_깨기_2. 신광R~숭의R(토   공)" xfId="1402"/>
    <cellStyle name="통_수량산출서(수정)_깨기_신광R~숭의R(폐기물)" xfId="1403"/>
    <cellStyle name="통_수량산출서(수정)_배수공" xfId="1404"/>
    <cellStyle name="통_수량산출서(수정)_솔빛마을연결도로(최종)" xfId="1405"/>
    <cellStyle name="통화 [" xfId="1406"/>
    <cellStyle name="통화 [0㉝〸" xfId="1407"/>
    <cellStyle name="퍼센트" xfId="1408"/>
    <cellStyle name="표" xfId="1409"/>
    <cellStyle name="표(가는선,가운데,중앙)" xfId="1410"/>
    <cellStyle name="표(가는선,왼쪽,중앙)" xfId="1411"/>
    <cellStyle name="표(세로쓰기)" xfId="1412"/>
    <cellStyle name="표_3. 신광R~숭의R(배수공)" xfId="1413"/>
    <cellStyle name="표_3. 신광R~숭의R(배수공)_2. 신광R~숭의R(토   공)" xfId="1414"/>
    <cellStyle name="표_4.우수공" xfId="1415"/>
    <cellStyle name="표_깨기" xfId="1416"/>
    <cellStyle name="표_깨기_2. 신광R~숭의R(토   공)" xfId="1417"/>
    <cellStyle name="표_깨기_신광R~숭의R(폐기물)" xfId="1418"/>
    <cellStyle name="표_배수공" xfId="1419"/>
    <cellStyle name="표_배수공_1" xfId="1420"/>
    <cellStyle name="표_솔빛마을연결도로(최종)" xfId="1421"/>
    <cellStyle name="표_수량산출서(수정)" xfId="1422"/>
    <cellStyle name="표_수량산출서(수정)_3. 신광R~숭의R(배수공)" xfId="1423"/>
    <cellStyle name="표_수량산출서(수정)_3. 신광R~숭의R(배수공)_2. 신광R~숭의R(토   공)" xfId="1424"/>
    <cellStyle name="표_수량산출서(수정)_깨기" xfId="1425"/>
    <cellStyle name="표_수량산출서(수정)_깨기_2. 신광R~숭의R(토   공)" xfId="1426"/>
    <cellStyle name="표_수량산출서(수정)_깨기_신광R~숭의R(폐기물)" xfId="1427"/>
    <cellStyle name="표_수량산출서(수정)_배수공" xfId="1428"/>
    <cellStyle name="표_수량산출서(수정)_솔빛마을연결도로(최종)" xfId="1429"/>
    <cellStyle name="표준" xfId="0" builtinId="0"/>
    <cellStyle name="표준 2" xfId="1430"/>
    <cellStyle name="標準_Akia(F）-8" xfId="1431"/>
    <cellStyle name="표준_용지조서(1)" xfId="1432"/>
    <cellStyle name="표준_용지조서(1차검토용)" xfId="1433"/>
    <cellStyle name="표준_편입용지조서(등기소유자정리)" xfId="1434"/>
    <cellStyle name="표준1" xfId="1435"/>
    <cellStyle name="표준2" xfId="1436"/>
    <cellStyle name="합산" xfId="1437"/>
    <cellStyle name="화폐기호" xfId="1438"/>
    <cellStyle name="화폐기호0" xfId="1439"/>
  </cellStyles>
  <dxfs count="1">
    <dxf>
      <font>
        <b/>
        <i val="0"/>
        <condense val="0"/>
        <extend val="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08;&#51221;\&#44552;&#44053;&#55092;&#44172;&#49548;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888;&#47749;/&#51076;&#54616;&#44368;/&#49688;&#47049;/01.&#53664;&#44277;/00-&#51452;&#50836;&#51088;&#5111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방호시설검토"/>
      <sheetName val="부대내역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표지"/>
      <sheetName val="간1"/>
      <sheetName val="간2"/>
      <sheetName val="자재집계표"/>
      <sheetName val="간3"/>
      <sheetName val="레미콘 자재 집계표"/>
      <sheetName val="간4"/>
      <sheetName val="철근 자재 집계표"/>
      <sheetName val="간5"/>
      <sheetName val="배수관 자재 집계표"/>
      <sheetName val="간6"/>
      <sheetName val="포장 자재 집계표"/>
      <sheetName val="간7"/>
      <sheetName val="골재 자재 집계표"/>
      <sheetName val="간8"/>
      <sheetName val="몰탈 자재 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30"/>
  <sheetViews>
    <sheetView showGridLines="0" tabSelected="1" view="pageBreakPreview" zoomScaleNormal="100" zoomScaleSheetLayoutView="100" workbookViewId="0">
      <pane xSplit="4" ySplit="4" topLeftCell="E5" activePane="bottomRight" state="frozen"/>
      <selection pane="topRight" activeCell="G1" sqref="G1"/>
      <selection pane="bottomLeft" activeCell="A4" sqref="A4"/>
      <selection pane="bottomRight" activeCell="S14" sqref="S14"/>
    </sheetView>
  </sheetViews>
  <sheetFormatPr defaultColWidth="8" defaultRowHeight="24.95" customHeight="1"/>
  <cols>
    <col min="1" max="1" width="4.33203125" style="81" customWidth="1"/>
    <col min="2" max="2" width="4.77734375" style="82" customWidth="1"/>
    <col min="3" max="3" width="6.77734375" style="83" customWidth="1"/>
    <col min="4" max="4" width="4.33203125" style="82" customWidth="1"/>
    <col min="5" max="5" width="7.33203125" style="84" customWidth="1"/>
    <col min="6" max="6" width="6.33203125" style="84" customWidth="1"/>
    <col min="7" max="7" width="5.77734375" style="85" customWidth="1"/>
    <col min="8" max="8" width="14.33203125" style="85" customWidth="1"/>
    <col min="9" max="9" width="8.109375" style="148" customWidth="1"/>
    <col min="10" max="10" width="7.33203125" style="85" customWidth="1"/>
    <col min="11" max="11" width="14.33203125" style="85" customWidth="1"/>
    <col min="12" max="12" width="6.77734375" style="85" customWidth="1"/>
    <col min="13" max="13" width="4.77734375" style="82" customWidth="1"/>
    <col min="14" max="16384" width="8" style="54"/>
  </cols>
  <sheetData>
    <row r="1" spans="1:13" s="86" customFormat="1" ht="50.1" customHeight="1">
      <c r="A1" s="150" t="s">
        <v>253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</row>
    <row r="2" spans="1:13" s="86" customFormat="1" ht="24.95" customHeight="1" thickBot="1">
      <c r="A2" s="149" t="s">
        <v>264</v>
      </c>
      <c r="B2" s="91"/>
      <c r="C2" s="91"/>
      <c r="D2" s="91"/>
      <c r="E2" s="91"/>
      <c r="F2" s="91"/>
      <c r="G2" s="91"/>
      <c r="H2" s="91"/>
      <c r="I2" s="139"/>
      <c r="J2" s="91"/>
      <c r="K2" s="91"/>
      <c r="L2" s="91"/>
      <c r="M2" s="92" t="s">
        <v>60</v>
      </c>
    </row>
    <row r="3" spans="1:13" ht="24.95" customHeight="1">
      <c r="A3" s="153" t="s">
        <v>37</v>
      </c>
      <c r="B3" s="158" t="s">
        <v>67</v>
      </c>
      <c r="C3" s="160" t="s">
        <v>38</v>
      </c>
      <c r="D3" s="162" t="s">
        <v>39</v>
      </c>
      <c r="E3" s="53" t="s">
        <v>40</v>
      </c>
      <c r="F3" s="53" t="s">
        <v>41</v>
      </c>
      <c r="G3" s="155" t="s">
        <v>42</v>
      </c>
      <c r="H3" s="155"/>
      <c r="I3" s="167" t="s">
        <v>254</v>
      </c>
      <c r="J3" s="164" t="s">
        <v>43</v>
      </c>
      <c r="K3" s="165"/>
      <c r="L3" s="166"/>
      <c r="M3" s="156" t="s">
        <v>44</v>
      </c>
    </row>
    <row r="4" spans="1:13" ht="24.95" customHeight="1" thickBot="1">
      <c r="A4" s="154"/>
      <c r="B4" s="159"/>
      <c r="C4" s="161"/>
      <c r="D4" s="163"/>
      <c r="E4" s="55" t="s">
        <v>36</v>
      </c>
      <c r="F4" s="55" t="s">
        <v>45</v>
      </c>
      <c r="G4" s="55" t="s">
        <v>46</v>
      </c>
      <c r="H4" s="55" t="s">
        <v>47</v>
      </c>
      <c r="I4" s="168"/>
      <c r="J4" s="56" t="s">
        <v>46</v>
      </c>
      <c r="K4" s="55" t="s">
        <v>48</v>
      </c>
      <c r="L4" s="57" t="s">
        <v>49</v>
      </c>
      <c r="M4" s="157"/>
    </row>
    <row r="5" spans="1:13" ht="27" customHeight="1" thickTop="1">
      <c r="A5" s="58">
        <v>1</v>
      </c>
      <c r="B5" s="68" t="s">
        <v>58</v>
      </c>
      <c r="C5" s="73" t="s">
        <v>59</v>
      </c>
      <c r="D5" s="74" t="s">
        <v>51</v>
      </c>
      <c r="E5" s="59">
        <v>6404</v>
      </c>
      <c r="F5" s="59">
        <v>94</v>
      </c>
      <c r="G5" s="79" t="s">
        <v>52</v>
      </c>
      <c r="H5" s="79" t="s">
        <v>62</v>
      </c>
      <c r="I5" s="140"/>
      <c r="J5" s="124"/>
      <c r="K5" s="88"/>
      <c r="L5" s="89"/>
      <c r="M5" s="63"/>
    </row>
    <row r="6" spans="1:13" ht="27" customHeight="1">
      <c r="A6" s="64">
        <f>A5+1</f>
        <v>2</v>
      </c>
      <c r="B6" s="72" t="s">
        <v>63</v>
      </c>
      <c r="C6" s="69" t="s">
        <v>61</v>
      </c>
      <c r="D6" s="60" t="s">
        <v>51</v>
      </c>
      <c r="E6" s="80">
        <v>26</v>
      </c>
      <c r="F6" s="80">
        <v>26</v>
      </c>
      <c r="G6" s="79" t="s">
        <v>52</v>
      </c>
      <c r="H6" s="79" t="s">
        <v>62</v>
      </c>
      <c r="I6" s="140"/>
      <c r="J6" s="124"/>
      <c r="K6" s="88"/>
      <c r="L6" s="89"/>
      <c r="M6" s="63"/>
    </row>
    <row r="7" spans="1:13" ht="27" customHeight="1">
      <c r="A7" s="67">
        <f>A6+1</f>
        <v>3</v>
      </c>
      <c r="B7" s="72" t="s">
        <v>63</v>
      </c>
      <c r="C7" s="69" t="s">
        <v>64</v>
      </c>
      <c r="D7" s="60" t="s">
        <v>65</v>
      </c>
      <c r="E7" s="80">
        <v>151</v>
      </c>
      <c r="F7" s="65">
        <v>21</v>
      </c>
      <c r="G7" s="79" t="s">
        <v>52</v>
      </c>
      <c r="H7" s="79" t="s">
        <v>62</v>
      </c>
      <c r="I7" s="140"/>
      <c r="J7" s="124"/>
      <c r="K7" s="88"/>
      <c r="L7" s="89"/>
      <c r="M7" s="63"/>
    </row>
    <row r="8" spans="1:13" ht="27" customHeight="1">
      <c r="A8" s="71">
        <f t="shared" ref="A8:A16" si="0">A7+1</f>
        <v>4</v>
      </c>
      <c r="B8" s="72" t="s">
        <v>63</v>
      </c>
      <c r="C8" s="73" t="s">
        <v>66</v>
      </c>
      <c r="D8" s="60" t="s">
        <v>65</v>
      </c>
      <c r="E8" s="70">
        <v>2797</v>
      </c>
      <c r="F8" s="70">
        <v>12</v>
      </c>
      <c r="G8" s="79" t="s">
        <v>52</v>
      </c>
      <c r="H8" s="79" t="s">
        <v>62</v>
      </c>
      <c r="I8" s="140"/>
      <c r="J8" s="124"/>
      <c r="K8" s="88"/>
      <c r="L8" s="89"/>
      <c r="M8" s="87"/>
    </row>
    <row r="9" spans="1:13" ht="27" customHeight="1">
      <c r="A9" s="71">
        <f t="shared" si="0"/>
        <v>5</v>
      </c>
      <c r="B9" s="72" t="s">
        <v>63</v>
      </c>
      <c r="C9" s="69" t="s">
        <v>121</v>
      </c>
      <c r="D9" s="60" t="s">
        <v>51</v>
      </c>
      <c r="E9" s="70">
        <v>7509</v>
      </c>
      <c r="F9" s="70">
        <v>488</v>
      </c>
      <c r="G9" s="79" t="s">
        <v>53</v>
      </c>
      <c r="H9" s="79" t="s">
        <v>54</v>
      </c>
      <c r="I9" s="140"/>
      <c r="J9" s="124"/>
      <c r="K9" s="88"/>
      <c r="L9" s="89"/>
      <c r="M9" s="87"/>
    </row>
    <row r="10" spans="1:13" ht="27" customHeight="1">
      <c r="A10" s="71">
        <f t="shared" si="0"/>
        <v>6</v>
      </c>
      <c r="B10" s="72" t="s">
        <v>63</v>
      </c>
      <c r="C10" s="73" t="s">
        <v>68</v>
      </c>
      <c r="D10" s="60" t="s">
        <v>51</v>
      </c>
      <c r="E10" s="75">
        <v>296</v>
      </c>
      <c r="F10" s="70">
        <v>78</v>
      </c>
      <c r="G10" s="79" t="s">
        <v>52</v>
      </c>
      <c r="H10" s="79" t="s">
        <v>62</v>
      </c>
      <c r="I10" s="140"/>
      <c r="J10" s="124"/>
      <c r="K10" s="88"/>
      <c r="L10" s="90"/>
      <c r="M10" s="63"/>
    </row>
    <row r="11" spans="1:13" ht="27" customHeight="1">
      <c r="A11" s="71">
        <f t="shared" si="0"/>
        <v>7</v>
      </c>
      <c r="B11" s="72" t="s">
        <v>63</v>
      </c>
      <c r="C11" s="73" t="s">
        <v>122</v>
      </c>
      <c r="D11" s="60" t="s">
        <v>51</v>
      </c>
      <c r="E11" s="75">
        <v>314</v>
      </c>
      <c r="F11" s="80">
        <v>314</v>
      </c>
      <c r="G11" s="79" t="s">
        <v>52</v>
      </c>
      <c r="H11" s="79" t="s">
        <v>62</v>
      </c>
      <c r="I11" s="140"/>
      <c r="J11" s="124"/>
      <c r="K11" s="88"/>
      <c r="L11" s="89"/>
      <c r="M11" s="63"/>
    </row>
    <row r="12" spans="1:13" ht="27" customHeight="1">
      <c r="A12" s="71">
        <f t="shared" si="0"/>
        <v>8</v>
      </c>
      <c r="B12" s="72" t="s">
        <v>63</v>
      </c>
      <c r="C12" s="69" t="s">
        <v>69</v>
      </c>
      <c r="D12" s="60" t="s">
        <v>70</v>
      </c>
      <c r="E12" s="70">
        <v>25</v>
      </c>
      <c r="F12" s="70">
        <v>25</v>
      </c>
      <c r="G12" s="79" t="s">
        <v>52</v>
      </c>
      <c r="H12" s="79" t="s">
        <v>62</v>
      </c>
      <c r="I12" s="140"/>
      <c r="J12" s="125"/>
      <c r="K12" s="61"/>
      <c r="L12" s="90"/>
      <c r="M12" s="63"/>
    </row>
    <row r="13" spans="1:13" ht="30" customHeight="1">
      <c r="A13" s="71">
        <f t="shared" si="0"/>
        <v>9</v>
      </c>
      <c r="B13" s="72" t="s">
        <v>63</v>
      </c>
      <c r="C13" s="69" t="s">
        <v>123</v>
      </c>
      <c r="D13" s="60" t="s">
        <v>51</v>
      </c>
      <c r="E13" s="70">
        <v>8</v>
      </c>
      <c r="F13" s="80">
        <v>8</v>
      </c>
      <c r="G13" s="79" t="s">
        <v>175</v>
      </c>
      <c r="H13" s="106" t="s">
        <v>177</v>
      </c>
      <c r="I13" s="141"/>
      <c r="J13" s="124"/>
      <c r="K13" s="88"/>
      <c r="L13" s="89"/>
      <c r="M13" s="63"/>
    </row>
    <row r="14" spans="1:13" ht="30" customHeight="1">
      <c r="A14" s="71">
        <f t="shared" si="0"/>
        <v>10</v>
      </c>
      <c r="B14" s="72" t="s">
        <v>63</v>
      </c>
      <c r="C14" s="73" t="s">
        <v>124</v>
      </c>
      <c r="D14" s="60" t="s">
        <v>70</v>
      </c>
      <c r="E14" s="70">
        <v>555</v>
      </c>
      <c r="F14" s="80">
        <v>7</v>
      </c>
      <c r="G14" s="79" t="s">
        <v>176</v>
      </c>
      <c r="H14" s="107" t="s">
        <v>178</v>
      </c>
      <c r="I14" s="138"/>
      <c r="J14" s="117" t="s">
        <v>135</v>
      </c>
      <c r="K14" s="94" t="s">
        <v>137</v>
      </c>
      <c r="L14" s="114" t="s">
        <v>136</v>
      </c>
      <c r="M14" s="63"/>
    </row>
    <row r="15" spans="1:13" ht="30" customHeight="1">
      <c r="A15" s="67">
        <f>A14+1</f>
        <v>11</v>
      </c>
      <c r="B15" s="72" t="s">
        <v>63</v>
      </c>
      <c r="C15" s="73" t="s">
        <v>125</v>
      </c>
      <c r="D15" s="60" t="s">
        <v>51</v>
      </c>
      <c r="E15" s="70">
        <v>73</v>
      </c>
      <c r="F15" s="70">
        <v>5</v>
      </c>
      <c r="G15" s="79" t="s">
        <v>175</v>
      </c>
      <c r="H15" s="106" t="s">
        <v>177</v>
      </c>
      <c r="I15" s="142"/>
      <c r="J15" s="126"/>
      <c r="K15" s="66"/>
      <c r="L15" s="90"/>
      <c r="M15" s="63"/>
    </row>
    <row r="16" spans="1:13" ht="30" customHeight="1">
      <c r="A16" s="71">
        <f t="shared" si="0"/>
        <v>12</v>
      </c>
      <c r="B16" s="72" t="s">
        <v>63</v>
      </c>
      <c r="C16" s="69" t="s">
        <v>126</v>
      </c>
      <c r="D16" s="60" t="s">
        <v>51</v>
      </c>
      <c r="E16" s="70">
        <v>10</v>
      </c>
      <c r="F16" s="70">
        <v>10</v>
      </c>
      <c r="G16" s="79" t="s">
        <v>179</v>
      </c>
      <c r="H16" s="107" t="s">
        <v>180</v>
      </c>
      <c r="I16" s="138"/>
      <c r="J16" s="126"/>
      <c r="K16" s="61"/>
      <c r="L16" s="90"/>
      <c r="M16" s="63"/>
    </row>
    <row r="17" spans="1:13" ht="30" customHeight="1">
      <c r="A17" s="71">
        <f>A16+1</f>
        <v>13</v>
      </c>
      <c r="B17" s="72" t="s">
        <v>63</v>
      </c>
      <c r="C17" s="73" t="s">
        <v>127</v>
      </c>
      <c r="D17" s="74" t="s">
        <v>70</v>
      </c>
      <c r="E17" s="75">
        <v>491</v>
      </c>
      <c r="F17" s="75">
        <v>7</v>
      </c>
      <c r="G17" s="93" t="s">
        <v>181</v>
      </c>
      <c r="H17" s="94" t="s">
        <v>183</v>
      </c>
      <c r="I17" s="94" t="s">
        <v>255</v>
      </c>
      <c r="J17" s="127"/>
      <c r="K17" s="94"/>
      <c r="L17" s="89"/>
      <c r="M17" s="63"/>
    </row>
    <row r="18" spans="1:13" ht="30" customHeight="1">
      <c r="A18" s="64"/>
      <c r="B18" s="77"/>
      <c r="C18" s="78"/>
      <c r="D18" s="79"/>
      <c r="E18" s="80"/>
      <c r="F18" s="80"/>
      <c r="G18" s="62" t="s">
        <v>182</v>
      </c>
      <c r="H18" s="94" t="s">
        <v>183</v>
      </c>
      <c r="I18" s="94" t="s">
        <v>256</v>
      </c>
      <c r="J18" s="124"/>
      <c r="K18" s="88"/>
      <c r="L18" s="89"/>
      <c r="M18" s="63"/>
    </row>
    <row r="19" spans="1:13" ht="30" customHeight="1">
      <c r="A19" s="71">
        <f>A17+1</f>
        <v>14</v>
      </c>
      <c r="B19" s="72" t="s">
        <v>63</v>
      </c>
      <c r="C19" s="73" t="s">
        <v>128</v>
      </c>
      <c r="D19" s="74" t="s">
        <v>65</v>
      </c>
      <c r="E19" s="75">
        <v>8</v>
      </c>
      <c r="F19" s="75">
        <v>6</v>
      </c>
      <c r="G19" s="93" t="s">
        <v>181</v>
      </c>
      <c r="H19" s="94" t="s">
        <v>183</v>
      </c>
      <c r="I19" s="94" t="s">
        <v>255</v>
      </c>
      <c r="J19" s="126"/>
      <c r="K19" s="61"/>
      <c r="L19" s="89"/>
      <c r="M19" s="63"/>
    </row>
    <row r="20" spans="1:13" ht="30" customHeight="1">
      <c r="A20" s="64"/>
      <c r="B20" s="77"/>
      <c r="C20" s="78"/>
      <c r="D20" s="79"/>
      <c r="E20" s="80"/>
      <c r="F20" s="80"/>
      <c r="G20" s="62" t="s">
        <v>182</v>
      </c>
      <c r="H20" s="94" t="s">
        <v>183</v>
      </c>
      <c r="I20" s="94" t="s">
        <v>256</v>
      </c>
      <c r="J20" s="124"/>
      <c r="K20" s="88"/>
      <c r="L20" s="89"/>
      <c r="M20" s="63"/>
    </row>
    <row r="21" spans="1:13" ht="39.950000000000003" customHeight="1">
      <c r="A21" s="71">
        <f>A19+1</f>
        <v>15</v>
      </c>
      <c r="B21" s="68" t="s">
        <v>71</v>
      </c>
      <c r="C21" s="69" t="s">
        <v>129</v>
      </c>
      <c r="D21" s="60" t="s">
        <v>72</v>
      </c>
      <c r="E21" s="70">
        <v>667</v>
      </c>
      <c r="F21" s="65">
        <v>125</v>
      </c>
      <c r="G21" s="62" t="s">
        <v>184</v>
      </c>
      <c r="H21" s="66" t="s">
        <v>185</v>
      </c>
      <c r="I21" s="94"/>
      <c r="J21" s="124"/>
      <c r="K21" s="88"/>
      <c r="L21" s="89"/>
      <c r="M21" s="63"/>
    </row>
    <row r="22" spans="1:13" ht="30" customHeight="1">
      <c r="A22" s="67">
        <f>A21+1</f>
        <v>16</v>
      </c>
      <c r="B22" s="68" t="s">
        <v>63</v>
      </c>
      <c r="C22" s="69" t="s">
        <v>130</v>
      </c>
      <c r="D22" s="60" t="s">
        <v>56</v>
      </c>
      <c r="E22" s="70">
        <v>53</v>
      </c>
      <c r="F22" s="70">
        <v>3</v>
      </c>
      <c r="G22" s="79" t="s">
        <v>179</v>
      </c>
      <c r="H22" s="107" t="s">
        <v>180</v>
      </c>
      <c r="I22" s="138"/>
      <c r="J22" s="126"/>
      <c r="K22" s="61"/>
      <c r="L22" s="90"/>
      <c r="M22" s="63"/>
    </row>
    <row r="23" spans="1:13" ht="30" customHeight="1">
      <c r="A23" s="71">
        <f>A22+1</f>
        <v>17</v>
      </c>
      <c r="B23" s="72" t="s">
        <v>63</v>
      </c>
      <c r="C23" s="73" t="s">
        <v>73</v>
      </c>
      <c r="D23" s="74" t="s">
        <v>50</v>
      </c>
      <c r="E23" s="75">
        <v>202</v>
      </c>
      <c r="F23" s="75">
        <v>179</v>
      </c>
      <c r="G23" s="93" t="s">
        <v>181</v>
      </c>
      <c r="H23" s="94" t="s">
        <v>183</v>
      </c>
      <c r="I23" s="94" t="s">
        <v>255</v>
      </c>
      <c r="J23" s="126"/>
      <c r="K23" s="61"/>
      <c r="L23" s="68"/>
      <c r="M23" s="87"/>
    </row>
    <row r="24" spans="1:13" ht="30" customHeight="1">
      <c r="A24" s="64"/>
      <c r="B24" s="77"/>
      <c r="C24" s="78"/>
      <c r="D24" s="79"/>
      <c r="E24" s="80"/>
      <c r="F24" s="80"/>
      <c r="G24" s="62" t="s">
        <v>182</v>
      </c>
      <c r="H24" s="94" t="s">
        <v>183</v>
      </c>
      <c r="I24" s="94" t="s">
        <v>256</v>
      </c>
      <c r="J24" s="124"/>
      <c r="K24" s="88"/>
      <c r="L24" s="89"/>
      <c r="M24" s="63"/>
    </row>
    <row r="25" spans="1:13" ht="30" customHeight="1" thickBot="1">
      <c r="A25" s="96">
        <f>A23+1</f>
        <v>18</v>
      </c>
      <c r="B25" s="97" t="s">
        <v>63</v>
      </c>
      <c r="C25" s="98" t="s">
        <v>74</v>
      </c>
      <c r="D25" s="99" t="s">
        <v>56</v>
      </c>
      <c r="E25" s="100">
        <v>20</v>
      </c>
      <c r="F25" s="100">
        <v>2</v>
      </c>
      <c r="G25" s="99" t="s">
        <v>179</v>
      </c>
      <c r="H25" s="111" t="s">
        <v>180</v>
      </c>
      <c r="I25" s="143"/>
      <c r="J25" s="128"/>
      <c r="K25" s="101"/>
      <c r="L25" s="102"/>
      <c r="M25" s="103"/>
    </row>
    <row r="26" spans="1:13" ht="39.950000000000003" customHeight="1">
      <c r="A26" s="64">
        <f>A25+1</f>
        <v>19</v>
      </c>
      <c r="B26" s="108" t="s">
        <v>71</v>
      </c>
      <c r="C26" s="109" t="s">
        <v>75</v>
      </c>
      <c r="D26" s="104" t="s">
        <v>72</v>
      </c>
      <c r="E26" s="65">
        <v>1890</v>
      </c>
      <c r="F26" s="65">
        <v>114</v>
      </c>
      <c r="G26" s="79" t="s">
        <v>186</v>
      </c>
      <c r="H26" s="107" t="s">
        <v>188</v>
      </c>
      <c r="I26" s="138" t="s">
        <v>257</v>
      </c>
      <c r="J26" s="124"/>
      <c r="K26" s="88"/>
      <c r="L26" s="89"/>
      <c r="M26" s="105"/>
    </row>
    <row r="27" spans="1:13" ht="39.950000000000003" customHeight="1">
      <c r="A27" s="76"/>
      <c r="B27" s="77"/>
      <c r="C27" s="78"/>
      <c r="D27" s="79"/>
      <c r="E27" s="80"/>
      <c r="F27" s="80"/>
      <c r="G27" s="62" t="s">
        <v>187</v>
      </c>
      <c r="H27" s="107" t="s">
        <v>189</v>
      </c>
      <c r="I27" s="138" t="s">
        <v>257</v>
      </c>
      <c r="J27" s="124"/>
      <c r="K27" s="88"/>
      <c r="L27" s="89"/>
      <c r="M27" s="63"/>
    </row>
    <row r="28" spans="1:13" ht="39.950000000000003" customHeight="1">
      <c r="A28" s="64">
        <f>A26+1</f>
        <v>20</v>
      </c>
      <c r="B28" s="108" t="s">
        <v>71</v>
      </c>
      <c r="C28" s="109" t="s">
        <v>131</v>
      </c>
      <c r="D28" s="104" t="s">
        <v>72</v>
      </c>
      <c r="E28" s="65">
        <v>1735</v>
      </c>
      <c r="F28" s="65">
        <v>529</v>
      </c>
      <c r="G28" s="79" t="s">
        <v>186</v>
      </c>
      <c r="H28" s="107" t="s">
        <v>188</v>
      </c>
      <c r="I28" s="138" t="s">
        <v>257</v>
      </c>
      <c r="J28" s="124"/>
      <c r="K28" s="88"/>
      <c r="L28" s="89"/>
      <c r="M28" s="95"/>
    </row>
    <row r="29" spans="1:13" ht="39.950000000000003" customHeight="1">
      <c r="A29" s="76"/>
      <c r="B29" s="77"/>
      <c r="C29" s="78"/>
      <c r="D29" s="79"/>
      <c r="E29" s="80"/>
      <c r="F29" s="80"/>
      <c r="G29" s="62" t="s">
        <v>187</v>
      </c>
      <c r="H29" s="107" t="s">
        <v>189</v>
      </c>
      <c r="I29" s="138" t="s">
        <v>257</v>
      </c>
      <c r="J29" s="124"/>
      <c r="K29" s="88"/>
      <c r="L29" s="89"/>
      <c r="M29" s="63"/>
    </row>
    <row r="30" spans="1:13" ht="39.950000000000003" customHeight="1">
      <c r="A30" s="64">
        <f>A28+1</f>
        <v>21</v>
      </c>
      <c r="B30" s="72" t="s">
        <v>58</v>
      </c>
      <c r="C30" s="73" t="s">
        <v>160</v>
      </c>
      <c r="D30" s="74" t="s">
        <v>57</v>
      </c>
      <c r="E30" s="75">
        <v>850</v>
      </c>
      <c r="F30" s="75">
        <v>25</v>
      </c>
      <c r="G30" s="79" t="s">
        <v>186</v>
      </c>
      <c r="H30" s="107" t="s">
        <v>188</v>
      </c>
      <c r="I30" s="138" t="s">
        <v>257</v>
      </c>
      <c r="J30" s="118"/>
      <c r="K30" s="66"/>
      <c r="L30" s="90"/>
      <c r="M30" s="115"/>
    </row>
    <row r="31" spans="1:13" ht="39.950000000000003" customHeight="1">
      <c r="A31" s="64"/>
      <c r="B31" s="108"/>
      <c r="C31" s="78"/>
      <c r="D31" s="79"/>
      <c r="E31" s="80"/>
      <c r="F31" s="80"/>
      <c r="G31" s="62" t="s">
        <v>187</v>
      </c>
      <c r="H31" s="107" t="s">
        <v>189</v>
      </c>
      <c r="I31" s="138" t="s">
        <v>257</v>
      </c>
      <c r="J31" s="124"/>
      <c r="K31" s="88"/>
      <c r="L31" s="89"/>
      <c r="M31" s="95"/>
    </row>
    <row r="32" spans="1:13" ht="30" customHeight="1">
      <c r="A32" s="67">
        <f>A30+1</f>
        <v>22</v>
      </c>
      <c r="B32" s="72" t="s">
        <v>63</v>
      </c>
      <c r="C32" s="69" t="s">
        <v>76</v>
      </c>
      <c r="D32" s="60" t="s">
        <v>72</v>
      </c>
      <c r="E32" s="70">
        <v>40</v>
      </c>
      <c r="F32" s="70">
        <v>40</v>
      </c>
      <c r="G32" s="79" t="s">
        <v>190</v>
      </c>
      <c r="H32" s="106" t="s">
        <v>191</v>
      </c>
      <c r="I32" s="142"/>
      <c r="J32" s="118" t="s">
        <v>159</v>
      </c>
      <c r="K32" s="66" t="s">
        <v>138</v>
      </c>
      <c r="L32" s="114" t="s">
        <v>136</v>
      </c>
      <c r="M32" s="63"/>
    </row>
    <row r="33" spans="1:13" ht="30" customHeight="1">
      <c r="A33" s="67">
        <f t="shared" ref="A33:A65" si="1">A32+1</f>
        <v>23</v>
      </c>
      <c r="B33" s="68" t="s">
        <v>63</v>
      </c>
      <c r="C33" s="69" t="s">
        <v>132</v>
      </c>
      <c r="D33" s="60" t="s">
        <v>70</v>
      </c>
      <c r="E33" s="70">
        <v>659</v>
      </c>
      <c r="F33" s="70">
        <v>14</v>
      </c>
      <c r="G33" s="79" t="s">
        <v>190</v>
      </c>
      <c r="H33" s="106" t="s">
        <v>191</v>
      </c>
      <c r="I33" s="142"/>
      <c r="J33" s="118" t="s">
        <v>159</v>
      </c>
      <c r="K33" s="66" t="s">
        <v>138</v>
      </c>
      <c r="L33" s="114" t="s">
        <v>139</v>
      </c>
      <c r="M33" s="63"/>
    </row>
    <row r="34" spans="1:13" ht="27" customHeight="1">
      <c r="A34" s="64">
        <f t="shared" si="1"/>
        <v>24</v>
      </c>
      <c r="B34" s="108" t="s">
        <v>77</v>
      </c>
      <c r="C34" s="109" t="s">
        <v>133</v>
      </c>
      <c r="D34" s="104" t="s">
        <v>56</v>
      </c>
      <c r="E34" s="65">
        <v>7</v>
      </c>
      <c r="F34" s="65">
        <v>7</v>
      </c>
      <c r="G34" s="79" t="s">
        <v>192</v>
      </c>
      <c r="H34" s="112" t="s">
        <v>195</v>
      </c>
      <c r="I34" s="141" t="s">
        <v>258</v>
      </c>
      <c r="J34" s="124"/>
      <c r="K34" s="88"/>
      <c r="L34" s="89"/>
      <c r="M34" s="95"/>
    </row>
    <row r="35" spans="1:13" ht="27" customHeight="1">
      <c r="A35" s="64"/>
      <c r="B35" s="108"/>
      <c r="C35" s="109"/>
      <c r="D35" s="104"/>
      <c r="E35" s="65"/>
      <c r="F35" s="65"/>
      <c r="G35" s="79" t="s">
        <v>193</v>
      </c>
      <c r="H35" s="112" t="s">
        <v>195</v>
      </c>
      <c r="I35" s="141" t="s">
        <v>258</v>
      </c>
      <c r="J35" s="124"/>
      <c r="K35" s="88"/>
      <c r="L35" s="89"/>
      <c r="M35" s="95"/>
    </row>
    <row r="36" spans="1:13" ht="27" customHeight="1">
      <c r="A36" s="64"/>
      <c r="B36" s="108"/>
      <c r="C36" s="109"/>
      <c r="D36" s="104"/>
      <c r="E36" s="65"/>
      <c r="F36" s="65"/>
      <c r="G36" s="79" t="s">
        <v>194</v>
      </c>
      <c r="H36" s="112" t="s">
        <v>195</v>
      </c>
      <c r="I36" s="141" t="s">
        <v>259</v>
      </c>
      <c r="J36" s="124"/>
      <c r="K36" s="88"/>
      <c r="L36" s="89"/>
      <c r="M36" s="95"/>
    </row>
    <row r="37" spans="1:13" ht="27" customHeight="1">
      <c r="A37" s="76"/>
      <c r="B37" s="108"/>
      <c r="C37" s="78"/>
      <c r="D37" s="79"/>
      <c r="E37" s="80"/>
      <c r="F37" s="80"/>
      <c r="G37" s="79" t="s">
        <v>194</v>
      </c>
      <c r="H37" s="112" t="s">
        <v>195</v>
      </c>
      <c r="I37" s="141" t="s">
        <v>259</v>
      </c>
      <c r="J37" s="124"/>
      <c r="K37" s="88"/>
      <c r="L37" s="89"/>
      <c r="M37" s="95"/>
    </row>
    <row r="38" spans="1:13" ht="30" customHeight="1">
      <c r="A38" s="67">
        <f>A34+1</f>
        <v>25</v>
      </c>
      <c r="B38" s="72" t="s">
        <v>63</v>
      </c>
      <c r="C38" s="78" t="s">
        <v>78</v>
      </c>
      <c r="D38" s="60" t="s">
        <v>50</v>
      </c>
      <c r="E38" s="70">
        <v>214</v>
      </c>
      <c r="F38" s="70">
        <v>75</v>
      </c>
      <c r="G38" s="60" t="s">
        <v>196</v>
      </c>
      <c r="H38" s="106" t="s">
        <v>191</v>
      </c>
      <c r="I38" s="142"/>
      <c r="J38" s="118" t="s">
        <v>140</v>
      </c>
      <c r="K38" s="66" t="s">
        <v>141</v>
      </c>
      <c r="L38" s="114" t="s">
        <v>136</v>
      </c>
      <c r="M38" s="115" t="s">
        <v>197</v>
      </c>
    </row>
    <row r="39" spans="1:13" ht="30" customHeight="1">
      <c r="A39" s="67">
        <f t="shared" si="1"/>
        <v>26</v>
      </c>
      <c r="B39" s="72" t="s">
        <v>63</v>
      </c>
      <c r="C39" s="69" t="s">
        <v>79</v>
      </c>
      <c r="D39" s="60" t="s">
        <v>65</v>
      </c>
      <c r="E39" s="70">
        <v>51</v>
      </c>
      <c r="F39" s="70">
        <v>14</v>
      </c>
      <c r="G39" s="79" t="s">
        <v>198</v>
      </c>
      <c r="H39" s="106" t="s">
        <v>199</v>
      </c>
      <c r="I39" s="142"/>
      <c r="J39" s="125"/>
      <c r="K39" s="61"/>
      <c r="L39" s="90"/>
      <c r="M39" s="63"/>
    </row>
    <row r="40" spans="1:13" ht="30" customHeight="1">
      <c r="A40" s="71">
        <f t="shared" si="1"/>
        <v>27</v>
      </c>
      <c r="B40" s="72" t="s">
        <v>63</v>
      </c>
      <c r="C40" s="73" t="s">
        <v>80</v>
      </c>
      <c r="D40" s="74" t="s">
        <v>50</v>
      </c>
      <c r="E40" s="75">
        <v>1041</v>
      </c>
      <c r="F40" s="75">
        <v>231</v>
      </c>
      <c r="G40" s="60" t="s">
        <v>200</v>
      </c>
      <c r="H40" s="106" t="s">
        <v>205</v>
      </c>
      <c r="I40" s="142" t="s">
        <v>260</v>
      </c>
      <c r="J40" s="118" t="s">
        <v>142</v>
      </c>
      <c r="K40" s="66" t="s">
        <v>143</v>
      </c>
      <c r="L40" s="114" t="s">
        <v>136</v>
      </c>
      <c r="M40" s="63"/>
    </row>
    <row r="41" spans="1:13" ht="30" customHeight="1">
      <c r="A41" s="64"/>
      <c r="B41" s="108"/>
      <c r="C41" s="109"/>
      <c r="D41" s="104"/>
      <c r="E41" s="65"/>
      <c r="F41" s="65"/>
      <c r="G41" s="79" t="s">
        <v>201</v>
      </c>
      <c r="H41" s="106" t="s">
        <v>205</v>
      </c>
      <c r="I41" s="142" t="s">
        <v>260</v>
      </c>
      <c r="J41" s="118" t="s">
        <v>142</v>
      </c>
      <c r="K41" s="66" t="s">
        <v>143</v>
      </c>
      <c r="L41" s="114" t="s">
        <v>136</v>
      </c>
      <c r="M41" s="95"/>
    </row>
    <row r="42" spans="1:13" ht="39.950000000000003" customHeight="1">
      <c r="A42" s="64"/>
      <c r="B42" s="108"/>
      <c r="C42" s="109"/>
      <c r="D42" s="104"/>
      <c r="E42" s="65"/>
      <c r="F42" s="65"/>
      <c r="G42" s="79" t="s">
        <v>202</v>
      </c>
      <c r="H42" s="106" t="s">
        <v>206</v>
      </c>
      <c r="I42" s="142" t="s">
        <v>260</v>
      </c>
      <c r="J42" s="118" t="s">
        <v>142</v>
      </c>
      <c r="K42" s="66" t="s">
        <v>143</v>
      </c>
      <c r="L42" s="114" t="s">
        <v>136</v>
      </c>
      <c r="M42" s="95"/>
    </row>
    <row r="43" spans="1:13" ht="30" customHeight="1">
      <c r="A43" s="76"/>
      <c r="B43" s="77"/>
      <c r="C43" s="78"/>
      <c r="D43" s="79"/>
      <c r="E43" s="80"/>
      <c r="F43" s="80"/>
      <c r="G43" s="79" t="s">
        <v>203</v>
      </c>
      <c r="H43" s="106" t="s">
        <v>205</v>
      </c>
      <c r="I43" s="142" t="s">
        <v>260</v>
      </c>
      <c r="J43" s="118" t="s">
        <v>142</v>
      </c>
      <c r="K43" s="66" t="s">
        <v>143</v>
      </c>
      <c r="L43" s="114" t="s">
        <v>136</v>
      </c>
      <c r="M43" s="95"/>
    </row>
    <row r="44" spans="1:13" ht="30" customHeight="1" thickBot="1">
      <c r="A44" s="96">
        <f>A40+1</f>
        <v>28</v>
      </c>
      <c r="B44" s="97" t="s">
        <v>63</v>
      </c>
      <c r="C44" s="98" t="s">
        <v>81</v>
      </c>
      <c r="D44" s="99" t="s">
        <v>65</v>
      </c>
      <c r="E44" s="100">
        <v>65</v>
      </c>
      <c r="F44" s="100">
        <v>48</v>
      </c>
      <c r="G44" s="99" t="s">
        <v>204</v>
      </c>
      <c r="H44" s="111" t="s">
        <v>207</v>
      </c>
      <c r="I44" s="143"/>
      <c r="J44" s="119" t="s">
        <v>144</v>
      </c>
      <c r="K44" s="116" t="s">
        <v>168</v>
      </c>
      <c r="L44" s="135" t="s">
        <v>139</v>
      </c>
      <c r="M44" s="103"/>
    </row>
    <row r="45" spans="1:13" ht="39.950000000000003" customHeight="1">
      <c r="A45" s="76">
        <f t="shared" si="1"/>
        <v>29</v>
      </c>
      <c r="B45" s="108" t="s">
        <v>63</v>
      </c>
      <c r="C45" s="78" t="s">
        <v>82</v>
      </c>
      <c r="D45" s="79" t="s">
        <v>72</v>
      </c>
      <c r="E45" s="80">
        <v>1388</v>
      </c>
      <c r="F45" s="80">
        <v>21</v>
      </c>
      <c r="G45" s="79" t="s">
        <v>208</v>
      </c>
      <c r="H45" s="107" t="s">
        <v>134</v>
      </c>
      <c r="I45" s="138"/>
      <c r="J45" s="117" t="s">
        <v>145</v>
      </c>
      <c r="K45" s="94" t="s">
        <v>155</v>
      </c>
      <c r="L45" s="114" t="s">
        <v>139</v>
      </c>
      <c r="M45" s="95"/>
    </row>
    <row r="46" spans="1:13" ht="30" customHeight="1">
      <c r="A46" s="67">
        <f t="shared" si="1"/>
        <v>30</v>
      </c>
      <c r="B46" s="68" t="s">
        <v>63</v>
      </c>
      <c r="C46" s="69" t="s">
        <v>83</v>
      </c>
      <c r="D46" s="60" t="s">
        <v>57</v>
      </c>
      <c r="E46" s="70">
        <v>1054</v>
      </c>
      <c r="F46" s="70">
        <v>165</v>
      </c>
      <c r="G46" s="60" t="s">
        <v>204</v>
      </c>
      <c r="H46" s="110" t="s">
        <v>207</v>
      </c>
      <c r="I46" s="144"/>
      <c r="J46" s="118" t="s">
        <v>144</v>
      </c>
      <c r="K46" s="66" t="s">
        <v>168</v>
      </c>
      <c r="L46" s="120" t="s">
        <v>139</v>
      </c>
      <c r="M46" s="63"/>
    </row>
    <row r="47" spans="1:13" ht="24" customHeight="1">
      <c r="A47" s="76">
        <f t="shared" si="1"/>
        <v>31</v>
      </c>
      <c r="B47" s="77" t="s">
        <v>63</v>
      </c>
      <c r="C47" s="78" t="s">
        <v>84</v>
      </c>
      <c r="D47" s="79" t="s">
        <v>65</v>
      </c>
      <c r="E47" s="80">
        <v>1061</v>
      </c>
      <c r="F47" s="80">
        <v>785</v>
      </c>
      <c r="G47" s="79" t="s">
        <v>117</v>
      </c>
      <c r="H47" s="79" t="s">
        <v>118</v>
      </c>
      <c r="I47" s="140"/>
      <c r="J47" s="124"/>
      <c r="K47" s="88"/>
      <c r="L47" s="89"/>
      <c r="M47" s="95"/>
    </row>
    <row r="48" spans="1:13" ht="30" customHeight="1">
      <c r="A48" s="76">
        <f t="shared" si="1"/>
        <v>32</v>
      </c>
      <c r="B48" s="108" t="s">
        <v>63</v>
      </c>
      <c r="C48" s="78" t="s">
        <v>85</v>
      </c>
      <c r="D48" s="79" t="s">
        <v>72</v>
      </c>
      <c r="E48" s="80">
        <v>203</v>
      </c>
      <c r="F48" s="80">
        <v>203</v>
      </c>
      <c r="G48" s="60" t="s">
        <v>204</v>
      </c>
      <c r="H48" s="110" t="s">
        <v>207</v>
      </c>
      <c r="I48" s="138"/>
      <c r="J48" s="117" t="s">
        <v>144</v>
      </c>
      <c r="K48" s="66" t="s">
        <v>168</v>
      </c>
      <c r="L48" s="114" t="s">
        <v>139</v>
      </c>
      <c r="M48" s="95"/>
    </row>
    <row r="49" spans="1:13" ht="39.950000000000003" customHeight="1">
      <c r="A49" s="67">
        <f t="shared" si="1"/>
        <v>33</v>
      </c>
      <c r="B49" s="72" t="s">
        <v>63</v>
      </c>
      <c r="C49" s="69" t="s">
        <v>86</v>
      </c>
      <c r="D49" s="60" t="s">
        <v>57</v>
      </c>
      <c r="E49" s="70">
        <v>374</v>
      </c>
      <c r="F49" s="70">
        <v>32</v>
      </c>
      <c r="G49" s="79" t="s">
        <v>209</v>
      </c>
      <c r="H49" s="112" t="s">
        <v>210</v>
      </c>
      <c r="I49" s="141"/>
      <c r="J49" s="118" t="s">
        <v>146</v>
      </c>
      <c r="K49" s="66" t="s">
        <v>252</v>
      </c>
      <c r="L49" s="114" t="s">
        <v>139</v>
      </c>
      <c r="M49" s="63"/>
    </row>
    <row r="50" spans="1:13" ht="30" customHeight="1">
      <c r="A50" s="67">
        <f>A49+1</f>
        <v>34</v>
      </c>
      <c r="B50" s="72" t="s">
        <v>63</v>
      </c>
      <c r="C50" s="69" t="s">
        <v>88</v>
      </c>
      <c r="D50" s="60" t="s">
        <v>65</v>
      </c>
      <c r="E50" s="70">
        <v>10</v>
      </c>
      <c r="F50" s="70">
        <v>10</v>
      </c>
      <c r="G50" s="79" t="s">
        <v>209</v>
      </c>
      <c r="H50" s="112" t="s">
        <v>210</v>
      </c>
      <c r="I50" s="141"/>
      <c r="J50" s="125"/>
      <c r="K50" s="61"/>
      <c r="L50" s="90"/>
      <c r="M50" s="63"/>
    </row>
    <row r="51" spans="1:13" ht="30" customHeight="1">
      <c r="A51" s="67">
        <f>A50+1</f>
        <v>35</v>
      </c>
      <c r="B51" s="72" t="s">
        <v>58</v>
      </c>
      <c r="C51" s="69" t="s">
        <v>161</v>
      </c>
      <c r="D51" s="60" t="s">
        <v>163</v>
      </c>
      <c r="E51" s="70">
        <v>374</v>
      </c>
      <c r="F51" s="70">
        <v>1</v>
      </c>
      <c r="G51" s="60" t="s">
        <v>211</v>
      </c>
      <c r="H51" s="106" t="s">
        <v>212</v>
      </c>
      <c r="I51" s="142"/>
      <c r="J51" s="118" t="s">
        <v>164</v>
      </c>
      <c r="K51" s="66" t="s">
        <v>165</v>
      </c>
      <c r="L51" s="90" t="s">
        <v>166</v>
      </c>
      <c r="M51" s="63"/>
    </row>
    <row r="52" spans="1:13" ht="24" customHeight="1">
      <c r="A52" s="71">
        <f>A51+1</f>
        <v>36</v>
      </c>
      <c r="B52" s="72" t="s">
        <v>63</v>
      </c>
      <c r="C52" s="73" t="s">
        <v>89</v>
      </c>
      <c r="D52" s="74" t="s">
        <v>65</v>
      </c>
      <c r="E52" s="75">
        <v>53</v>
      </c>
      <c r="F52" s="75">
        <v>32</v>
      </c>
      <c r="G52" s="79" t="s">
        <v>192</v>
      </c>
      <c r="H52" s="112" t="s">
        <v>195</v>
      </c>
      <c r="I52" s="141" t="s">
        <v>258</v>
      </c>
      <c r="J52" s="125"/>
      <c r="K52" s="61"/>
      <c r="L52" s="90"/>
      <c r="M52" s="63"/>
    </row>
    <row r="53" spans="1:13" ht="24" customHeight="1">
      <c r="A53" s="64"/>
      <c r="B53" s="108"/>
      <c r="C53" s="109"/>
      <c r="D53" s="104"/>
      <c r="E53" s="65"/>
      <c r="F53" s="65"/>
      <c r="G53" s="79" t="s">
        <v>193</v>
      </c>
      <c r="H53" s="112" t="s">
        <v>195</v>
      </c>
      <c r="I53" s="141" t="s">
        <v>258</v>
      </c>
      <c r="J53" s="125"/>
      <c r="K53" s="61"/>
      <c r="L53" s="90"/>
      <c r="M53" s="63"/>
    </row>
    <row r="54" spans="1:13" ht="24" customHeight="1">
      <c r="A54" s="64"/>
      <c r="B54" s="108"/>
      <c r="C54" s="109"/>
      <c r="D54" s="104"/>
      <c r="E54" s="65"/>
      <c r="F54" s="65"/>
      <c r="G54" s="79" t="s">
        <v>194</v>
      </c>
      <c r="H54" s="112" t="s">
        <v>195</v>
      </c>
      <c r="I54" s="141" t="s">
        <v>259</v>
      </c>
      <c r="J54" s="125"/>
      <c r="K54" s="61"/>
      <c r="L54" s="90"/>
      <c r="M54" s="63"/>
    </row>
    <row r="55" spans="1:13" ht="24" customHeight="1">
      <c r="A55" s="76"/>
      <c r="B55" s="108"/>
      <c r="C55" s="78"/>
      <c r="D55" s="79"/>
      <c r="E55" s="80"/>
      <c r="F55" s="80"/>
      <c r="G55" s="79" t="s">
        <v>194</v>
      </c>
      <c r="H55" s="112" t="s">
        <v>195</v>
      </c>
      <c r="I55" s="141" t="s">
        <v>259</v>
      </c>
      <c r="J55" s="125"/>
      <c r="K55" s="61"/>
      <c r="L55" s="90"/>
      <c r="M55" s="63"/>
    </row>
    <row r="56" spans="1:13" ht="30" customHeight="1">
      <c r="A56" s="67">
        <f>A52+1</f>
        <v>37</v>
      </c>
      <c r="B56" s="72" t="s">
        <v>63</v>
      </c>
      <c r="C56" s="69" t="s">
        <v>100</v>
      </c>
      <c r="D56" s="60" t="s">
        <v>56</v>
      </c>
      <c r="E56" s="70">
        <v>20</v>
      </c>
      <c r="F56" s="70">
        <v>8</v>
      </c>
      <c r="G56" s="60" t="s">
        <v>213</v>
      </c>
      <c r="H56" s="110" t="s">
        <v>214</v>
      </c>
      <c r="I56" s="144"/>
      <c r="J56" s="125"/>
      <c r="K56" s="61"/>
      <c r="L56" s="90"/>
      <c r="M56" s="63"/>
    </row>
    <row r="57" spans="1:13" ht="30" customHeight="1">
      <c r="A57" s="67">
        <f>A56+1</f>
        <v>38</v>
      </c>
      <c r="B57" s="72" t="s">
        <v>63</v>
      </c>
      <c r="C57" s="69" t="s">
        <v>102</v>
      </c>
      <c r="D57" s="60" t="s">
        <v>50</v>
      </c>
      <c r="E57" s="70">
        <v>2486</v>
      </c>
      <c r="F57" s="70">
        <v>83</v>
      </c>
      <c r="G57" s="60" t="s">
        <v>213</v>
      </c>
      <c r="H57" s="110" t="s">
        <v>214</v>
      </c>
      <c r="I57" s="144"/>
      <c r="J57" s="60" t="s">
        <v>215</v>
      </c>
      <c r="K57" s="66" t="s">
        <v>216</v>
      </c>
      <c r="L57" s="114" t="s">
        <v>139</v>
      </c>
      <c r="M57" s="63"/>
    </row>
    <row r="58" spans="1:13" ht="30" customHeight="1">
      <c r="A58" s="71">
        <f>A57+1</f>
        <v>39</v>
      </c>
      <c r="B58" s="72" t="s">
        <v>63</v>
      </c>
      <c r="C58" s="73" t="s">
        <v>106</v>
      </c>
      <c r="D58" s="74" t="s">
        <v>65</v>
      </c>
      <c r="E58" s="75">
        <v>10</v>
      </c>
      <c r="F58" s="75">
        <v>10</v>
      </c>
      <c r="G58" s="79" t="s">
        <v>217</v>
      </c>
      <c r="H58" s="106" t="s">
        <v>222</v>
      </c>
      <c r="I58" s="142" t="s">
        <v>261</v>
      </c>
      <c r="J58" s="125"/>
      <c r="K58" s="61"/>
      <c r="L58" s="90"/>
      <c r="M58" s="63"/>
    </row>
    <row r="59" spans="1:13" ht="30" customHeight="1">
      <c r="A59" s="64"/>
      <c r="B59" s="108"/>
      <c r="C59" s="109"/>
      <c r="D59" s="104"/>
      <c r="E59" s="65"/>
      <c r="F59" s="65"/>
      <c r="G59" s="79" t="s">
        <v>218</v>
      </c>
      <c r="H59" s="106" t="s">
        <v>223</v>
      </c>
      <c r="I59" s="142" t="s">
        <v>262</v>
      </c>
      <c r="J59" s="125"/>
      <c r="K59" s="61"/>
      <c r="L59" s="90"/>
      <c r="M59" s="63"/>
    </row>
    <row r="60" spans="1:13" ht="39.950000000000003" customHeight="1">
      <c r="A60" s="64"/>
      <c r="B60" s="108"/>
      <c r="C60" s="109"/>
      <c r="D60" s="104"/>
      <c r="E60" s="65"/>
      <c r="F60" s="65"/>
      <c r="G60" s="79" t="s">
        <v>219</v>
      </c>
      <c r="H60" s="106" t="s">
        <v>224</v>
      </c>
      <c r="I60" s="142" t="s">
        <v>263</v>
      </c>
      <c r="J60" s="118" t="s">
        <v>158</v>
      </c>
      <c r="K60" s="66" t="s">
        <v>148</v>
      </c>
      <c r="L60" s="90" t="s">
        <v>149</v>
      </c>
      <c r="M60" s="63"/>
    </row>
    <row r="61" spans="1:13" ht="39.950000000000003" customHeight="1">
      <c r="A61" s="64"/>
      <c r="B61" s="108"/>
      <c r="C61" s="109"/>
      <c r="D61" s="104"/>
      <c r="E61" s="65"/>
      <c r="F61" s="65"/>
      <c r="G61" s="79" t="s">
        <v>220</v>
      </c>
      <c r="H61" s="106" t="s">
        <v>225</v>
      </c>
      <c r="I61" s="142" t="s">
        <v>263</v>
      </c>
      <c r="J61" s="125"/>
      <c r="K61" s="61"/>
      <c r="L61" s="90"/>
      <c r="M61" s="63"/>
    </row>
    <row r="62" spans="1:13" ht="39.950000000000003" customHeight="1">
      <c r="A62" s="76"/>
      <c r="B62" s="108"/>
      <c r="C62" s="78"/>
      <c r="D62" s="79"/>
      <c r="E62" s="80"/>
      <c r="F62" s="80"/>
      <c r="G62" s="131" t="s">
        <v>221</v>
      </c>
      <c r="H62" s="106" t="s">
        <v>225</v>
      </c>
      <c r="I62" s="142" t="s">
        <v>263</v>
      </c>
      <c r="J62" s="125"/>
      <c r="K62" s="61"/>
      <c r="L62" s="90"/>
      <c r="M62" s="63"/>
    </row>
    <row r="63" spans="1:13" ht="30" customHeight="1">
      <c r="A63" s="67">
        <f>A58+1</f>
        <v>40</v>
      </c>
      <c r="B63" s="68" t="s">
        <v>58</v>
      </c>
      <c r="C63" s="69" t="s">
        <v>162</v>
      </c>
      <c r="D63" s="60" t="s">
        <v>163</v>
      </c>
      <c r="E63" s="70">
        <v>541</v>
      </c>
      <c r="F63" s="70">
        <v>22</v>
      </c>
      <c r="G63" s="60" t="s">
        <v>226</v>
      </c>
      <c r="H63" s="110" t="s">
        <v>227</v>
      </c>
      <c r="I63" s="144"/>
      <c r="J63" s="125"/>
      <c r="K63" s="61"/>
      <c r="L63" s="90"/>
      <c r="M63" s="63"/>
    </row>
    <row r="64" spans="1:13" ht="30" customHeight="1" thickBot="1">
      <c r="A64" s="96">
        <f>A63+1</f>
        <v>41</v>
      </c>
      <c r="B64" s="97" t="s">
        <v>63</v>
      </c>
      <c r="C64" s="98" t="s">
        <v>107</v>
      </c>
      <c r="D64" s="99" t="s">
        <v>108</v>
      </c>
      <c r="E64" s="100">
        <v>253</v>
      </c>
      <c r="F64" s="100">
        <v>253</v>
      </c>
      <c r="G64" s="99" t="s">
        <v>226</v>
      </c>
      <c r="H64" s="111" t="s">
        <v>227</v>
      </c>
      <c r="I64" s="143"/>
      <c r="J64" s="128"/>
      <c r="K64" s="101"/>
      <c r="L64" s="102"/>
      <c r="M64" s="103"/>
    </row>
    <row r="65" spans="1:13" ht="39.950000000000003" customHeight="1">
      <c r="A65" s="76">
        <f t="shared" si="1"/>
        <v>42</v>
      </c>
      <c r="B65" s="108" t="s">
        <v>63</v>
      </c>
      <c r="C65" s="78" t="s">
        <v>109</v>
      </c>
      <c r="D65" s="79" t="s">
        <v>108</v>
      </c>
      <c r="E65" s="80">
        <v>1785</v>
      </c>
      <c r="F65" s="80">
        <v>342</v>
      </c>
      <c r="G65" s="79" t="s">
        <v>228</v>
      </c>
      <c r="H65" s="107" t="s">
        <v>229</v>
      </c>
      <c r="I65" s="138"/>
      <c r="J65" s="124"/>
      <c r="K65" s="88"/>
      <c r="L65" s="89"/>
      <c r="M65" s="95"/>
    </row>
    <row r="66" spans="1:13" ht="27" customHeight="1">
      <c r="A66" s="71">
        <f>A65+1</f>
        <v>43</v>
      </c>
      <c r="B66" s="72" t="s">
        <v>63</v>
      </c>
      <c r="C66" s="73" t="s">
        <v>113</v>
      </c>
      <c r="D66" s="74" t="s">
        <v>114</v>
      </c>
      <c r="E66" s="75">
        <v>8</v>
      </c>
      <c r="F66" s="75">
        <v>8</v>
      </c>
      <c r="G66" s="79" t="s">
        <v>217</v>
      </c>
      <c r="H66" s="106" t="s">
        <v>222</v>
      </c>
      <c r="I66" s="142" t="s">
        <v>261</v>
      </c>
      <c r="J66" s="125"/>
      <c r="K66" s="61"/>
      <c r="L66" s="90"/>
      <c r="M66" s="63"/>
    </row>
    <row r="67" spans="1:13" ht="30" customHeight="1">
      <c r="A67" s="64"/>
      <c r="B67" s="108"/>
      <c r="C67" s="109"/>
      <c r="D67" s="104"/>
      <c r="E67" s="65"/>
      <c r="F67" s="65"/>
      <c r="G67" s="79" t="s">
        <v>218</v>
      </c>
      <c r="H67" s="106" t="s">
        <v>223</v>
      </c>
      <c r="I67" s="142" t="s">
        <v>262</v>
      </c>
      <c r="J67" s="125"/>
      <c r="K67" s="61"/>
      <c r="L67" s="90"/>
      <c r="M67" s="63"/>
    </row>
    <row r="68" spans="1:13" ht="39.950000000000003" customHeight="1">
      <c r="A68" s="64"/>
      <c r="B68" s="108"/>
      <c r="C68" s="109"/>
      <c r="D68" s="104"/>
      <c r="E68" s="65"/>
      <c r="F68" s="65"/>
      <c r="G68" s="79" t="s">
        <v>219</v>
      </c>
      <c r="H68" s="106" t="s">
        <v>224</v>
      </c>
      <c r="I68" s="142" t="s">
        <v>263</v>
      </c>
      <c r="J68" s="117" t="s">
        <v>147</v>
      </c>
      <c r="K68" s="94" t="s">
        <v>148</v>
      </c>
      <c r="L68" s="89" t="s">
        <v>149</v>
      </c>
      <c r="M68" s="95"/>
    </row>
    <row r="69" spans="1:13" ht="39.950000000000003" customHeight="1">
      <c r="A69" s="64"/>
      <c r="B69" s="108"/>
      <c r="C69" s="109"/>
      <c r="D69" s="104"/>
      <c r="E69" s="65"/>
      <c r="F69" s="65"/>
      <c r="G69" s="79" t="s">
        <v>220</v>
      </c>
      <c r="H69" s="106" t="s">
        <v>225</v>
      </c>
      <c r="I69" s="142" t="s">
        <v>263</v>
      </c>
      <c r="J69" s="125"/>
      <c r="K69" s="61"/>
      <c r="L69" s="90"/>
      <c r="M69" s="63"/>
    </row>
    <row r="70" spans="1:13" ht="39.950000000000003" customHeight="1">
      <c r="A70" s="76"/>
      <c r="B70" s="77"/>
      <c r="C70" s="78"/>
      <c r="D70" s="79"/>
      <c r="E70" s="80"/>
      <c r="F70" s="80"/>
      <c r="G70" s="131" t="s">
        <v>221</v>
      </c>
      <c r="H70" s="106" t="s">
        <v>225</v>
      </c>
      <c r="I70" s="142" t="s">
        <v>263</v>
      </c>
      <c r="J70" s="125"/>
      <c r="K70" s="61"/>
      <c r="L70" s="90"/>
      <c r="M70" s="63"/>
    </row>
    <row r="71" spans="1:13" ht="30" customHeight="1">
      <c r="A71" s="76">
        <f>A66+1</f>
        <v>44</v>
      </c>
      <c r="B71" s="108" t="s">
        <v>116</v>
      </c>
      <c r="C71" s="78" t="s">
        <v>87</v>
      </c>
      <c r="D71" s="79" t="s">
        <v>72</v>
      </c>
      <c r="E71" s="80">
        <v>298</v>
      </c>
      <c r="F71" s="80">
        <v>74</v>
      </c>
      <c r="G71" s="79" t="s">
        <v>230</v>
      </c>
      <c r="H71" s="107" t="s">
        <v>231</v>
      </c>
      <c r="I71" s="138"/>
      <c r="J71" s="124"/>
      <c r="K71" s="88"/>
      <c r="L71" s="89"/>
      <c r="M71" s="95"/>
    </row>
    <row r="72" spans="1:13" ht="39.950000000000003" customHeight="1">
      <c r="A72" s="71">
        <f>A71+1</f>
        <v>45</v>
      </c>
      <c r="B72" s="72" t="s">
        <v>116</v>
      </c>
      <c r="C72" s="73" t="s">
        <v>90</v>
      </c>
      <c r="D72" s="74" t="s">
        <v>57</v>
      </c>
      <c r="E72" s="75">
        <v>77</v>
      </c>
      <c r="F72" s="75">
        <v>20</v>
      </c>
      <c r="G72" s="74" t="s">
        <v>232</v>
      </c>
      <c r="H72" s="123" t="s">
        <v>233</v>
      </c>
      <c r="I72" s="145"/>
      <c r="J72" s="118" t="s">
        <v>171</v>
      </c>
      <c r="K72" s="66" t="s">
        <v>169</v>
      </c>
      <c r="L72" s="114" t="s">
        <v>172</v>
      </c>
      <c r="M72" s="63"/>
    </row>
    <row r="73" spans="1:13" ht="30" customHeight="1">
      <c r="A73" s="64"/>
      <c r="B73" s="108"/>
      <c r="C73" s="109"/>
      <c r="D73" s="104"/>
      <c r="E73" s="65"/>
      <c r="F73" s="65"/>
      <c r="G73" s="104"/>
      <c r="H73" s="132"/>
      <c r="I73" s="146"/>
      <c r="J73" s="118" t="s">
        <v>150</v>
      </c>
      <c r="K73" s="66" t="s">
        <v>170</v>
      </c>
      <c r="L73" s="114" t="s">
        <v>136</v>
      </c>
      <c r="M73" s="63"/>
    </row>
    <row r="74" spans="1:13" ht="30" customHeight="1">
      <c r="A74" s="76"/>
      <c r="B74" s="108"/>
      <c r="C74" s="78"/>
      <c r="D74" s="79"/>
      <c r="E74" s="80"/>
      <c r="F74" s="80"/>
      <c r="G74" s="79"/>
      <c r="H74" s="112"/>
      <c r="I74" s="141"/>
      <c r="J74" s="130" t="s">
        <v>234</v>
      </c>
      <c r="K74" s="66" t="s">
        <v>235</v>
      </c>
      <c r="L74" s="90" t="s">
        <v>151</v>
      </c>
      <c r="M74" s="63"/>
    </row>
    <row r="75" spans="1:13" ht="39.950000000000003" customHeight="1">
      <c r="A75" s="71">
        <f>A72+1</f>
        <v>46</v>
      </c>
      <c r="B75" s="72" t="s">
        <v>116</v>
      </c>
      <c r="C75" s="73" t="s">
        <v>91</v>
      </c>
      <c r="D75" s="74" t="s">
        <v>92</v>
      </c>
      <c r="E75" s="75">
        <v>47</v>
      </c>
      <c r="F75" s="75">
        <v>47</v>
      </c>
      <c r="G75" s="74" t="s">
        <v>232</v>
      </c>
      <c r="H75" s="123" t="s">
        <v>233</v>
      </c>
      <c r="I75" s="145"/>
      <c r="J75" s="118" t="s">
        <v>171</v>
      </c>
      <c r="K75" s="66" t="s">
        <v>169</v>
      </c>
      <c r="L75" s="114" t="s">
        <v>172</v>
      </c>
      <c r="M75" s="63"/>
    </row>
    <row r="76" spans="1:13" ht="30" customHeight="1">
      <c r="A76" s="76"/>
      <c r="B76" s="108"/>
      <c r="C76" s="78"/>
      <c r="D76" s="79"/>
      <c r="E76" s="80"/>
      <c r="F76" s="80"/>
      <c r="G76" s="79"/>
      <c r="H76" s="112"/>
      <c r="I76" s="141"/>
      <c r="J76" s="118" t="s">
        <v>150</v>
      </c>
      <c r="K76" s="66" t="s">
        <v>170</v>
      </c>
      <c r="L76" s="114" t="s">
        <v>136</v>
      </c>
      <c r="M76" s="63"/>
    </row>
    <row r="77" spans="1:13" ht="30" customHeight="1">
      <c r="A77" s="67">
        <f>A75+1</f>
        <v>47</v>
      </c>
      <c r="B77" s="72" t="s">
        <v>116</v>
      </c>
      <c r="C77" s="69" t="s">
        <v>93</v>
      </c>
      <c r="D77" s="60" t="s">
        <v>65</v>
      </c>
      <c r="E77" s="70">
        <v>160</v>
      </c>
      <c r="F77" s="70">
        <v>55</v>
      </c>
      <c r="G77" s="60" t="s">
        <v>236</v>
      </c>
      <c r="H77" s="106" t="s">
        <v>237</v>
      </c>
      <c r="I77" s="142"/>
      <c r="J77" s="118" t="s">
        <v>150</v>
      </c>
      <c r="K77" s="66" t="s">
        <v>170</v>
      </c>
      <c r="L77" s="114" t="s">
        <v>136</v>
      </c>
      <c r="M77" s="115" t="s">
        <v>238</v>
      </c>
    </row>
    <row r="78" spans="1:13" ht="39.950000000000003" customHeight="1">
      <c r="A78" s="67">
        <f t="shared" ref="A78:A87" si="2">A77+1</f>
        <v>48</v>
      </c>
      <c r="B78" s="72" t="s">
        <v>116</v>
      </c>
      <c r="C78" s="69" t="s">
        <v>94</v>
      </c>
      <c r="D78" s="60" t="s">
        <v>95</v>
      </c>
      <c r="E78" s="70">
        <v>714</v>
      </c>
      <c r="F78" s="70">
        <v>78</v>
      </c>
      <c r="G78" s="60" t="s">
        <v>239</v>
      </c>
      <c r="H78" s="106" t="s">
        <v>240</v>
      </c>
      <c r="I78" s="142"/>
      <c r="J78" s="118" t="s">
        <v>152</v>
      </c>
      <c r="K78" s="66" t="s">
        <v>173</v>
      </c>
      <c r="L78" s="114" t="s">
        <v>136</v>
      </c>
      <c r="M78" s="63"/>
    </row>
    <row r="79" spans="1:13" ht="30" customHeight="1">
      <c r="A79" s="67">
        <f t="shared" si="2"/>
        <v>49</v>
      </c>
      <c r="B79" s="72" t="s">
        <v>116</v>
      </c>
      <c r="C79" s="69" t="s">
        <v>96</v>
      </c>
      <c r="D79" s="60" t="s">
        <v>95</v>
      </c>
      <c r="E79" s="70">
        <v>139</v>
      </c>
      <c r="F79" s="70">
        <v>128</v>
      </c>
      <c r="G79" s="60" t="s">
        <v>241</v>
      </c>
      <c r="H79" s="106" t="s">
        <v>177</v>
      </c>
      <c r="I79" s="142"/>
      <c r="J79" s="125"/>
      <c r="K79" s="61"/>
      <c r="L79" s="90"/>
      <c r="M79" s="63"/>
    </row>
    <row r="80" spans="1:13" ht="39.950000000000003" customHeight="1">
      <c r="A80" s="67">
        <f t="shared" si="2"/>
        <v>50</v>
      </c>
      <c r="B80" s="72" t="s">
        <v>116</v>
      </c>
      <c r="C80" s="69" t="s">
        <v>97</v>
      </c>
      <c r="D80" s="60" t="s">
        <v>98</v>
      </c>
      <c r="E80" s="70">
        <v>362</v>
      </c>
      <c r="F80" s="70">
        <v>191</v>
      </c>
      <c r="G80" s="60" t="s">
        <v>242</v>
      </c>
      <c r="H80" s="110" t="s">
        <v>243</v>
      </c>
      <c r="I80" s="144"/>
      <c r="J80" s="125"/>
      <c r="K80" s="61"/>
      <c r="L80" s="90"/>
      <c r="M80" s="63"/>
    </row>
    <row r="81" spans="1:13" ht="30" customHeight="1">
      <c r="A81" s="67">
        <f t="shared" si="2"/>
        <v>51</v>
      </c>
      <c r="B81" s="72" t="s">
        <v>116</v>
      </c>
      <c r="C81" s="69" t="s">
        <v>99</v>
      </c>
      <c r="D81" s="60" t="s">
        <v>50</v>
      </c>
      <c r="E81" s="70">
        <v>156</v>
      </c>
      <c r="F81" s="70">
        <v>147</v>
      </c>
      <c r="G81" s="60" t="s">
        <v>244</v>
      </c>
      <c r="H81" s="106" t="s">
        <v>191</v>
      </c>
      <c r="I81" s="142"/>
      <c r="J81" s="125"/>
      <c r="K81" s="61"/>
      <c r="L81" s="90"/>
      <c r="M81" s="63"/>
    </row>
    <row r="82" spans="1:13" ht="30" customHeight="1">
      <c r="A82" s="67">
        <f t="shared" si="2"/>
        <v>52</v>
      </c>
      <c r="B82" s="72" t="s">
        <v>116</v>
      </c>
      <c r="C82" s="69" t="s">
        <v>101</v>
      </c>
      <c r="D82" s="60" t="s">
        <v>57</v>
      </c>
      <c r="E82" s="70">
        <v>814</v>
      </c>
      <c r="F82" s="70">
        <v>135</v>
      </c>
      <c r="G82" s="60" t="s">
        <v>244</v>
      </c>
      <c r="H82" s="106" t="s">
        <v>191</v>
      </c>
      <c r="I82" s="142"/>
      <c r="J82" s="118" t="s">
        <v>150</v>
      </c>
      <c r="K82" s="66" t="s">
        <v>174</v>
      </c>
      <c r="L82" s="90" t="s">
        <v>151</v>
      </c>
      <c r="M82" s="115" t="s">
        <v>247</v>
      </c>
    </row>
    <row r="83" spans="1:13" ht="30" customHeight="1" thickBot="1">
      <c r="A83" s="96">
        <f t="shared" si="2"/>
        <v>53</v>
      </c>
      <c r="B83" s="97" t="s">
        <v>116</v>
      </c>
      <c r="C83" s="98" t="s">
        <v>103</v>
      </c>
      <c r="D83" s="99" t="s">
        <v>65</v>
      </c>
      <c r="E83" s="100">
        <v>13</v>
      </c>
      <c r="F83" s="100">
        <v>13</v>
      </c>
      <c r="G83" s="99" t="s">
        <v>245</v>
      </c>
      <c r="H83" s="113" t="s">
        <v>246</v>
      </c>
      <c r="I83" s="147"/>
      <c r="J83" s="128"/>
      <c r="K83" s="101"/>
      <c r="L83" s="102"/>
      <c r="M83" s="103"/>
    </row>
    <row r="84" spans="1:13" ht="30" customHeight="1">
      <c r="A84" s="76">
        <f t="shared" si="2"/>
        <v>54</v>
      </c>
      <c r="B84" s="77" t="s">
        <v>116</v>
      </c>
      <c r="C84" s="78" t="s">
        <v>104</v>
      </c>
      <c r="D84" s="79" t="s">
        <v>95</v>
      </c>
      <c r="E84" s="80">
        <v>2</v>
      </c>
      <c r="F84" s="80">
        <v>2</v>
      </c>
      <c r="G84" s="79" t="s">
        <v>244</v>
      </c>
      <c r="H84" s="112" t="s">
        <v>191</v>
      </c>
      <c r="I84" s="141"/>
      <c r="J84" s="124"/>
      <c r="K84" s="88"/>
      <c r="L84" s="89"/>
      <c r="M84" s="95"/>
    </row>
    <row r="85" spans="1:13" ht="39.950000000000003" customHeight="1">
      <c r="A85" s="67">
        <f t="shared" si="2"/>
        <v>55</v>
      </c>
      <c r="B85" s="68" t="s">
        <v>116</v>
      </c>
      <c r="C85" s="69" t="s">
        <v>105</v>
      </c>
      <c r="D85" s="60" t="s">
        <v>57</v>
      </c>
      <c r="E85" s="70">
        <v>542</v>
      </c>
      <c r="F85" s="70">
        <v>14</v>
      </c>
      <c r="G85" s="60" t="s">
        <v>248</v>
      </c>
      <c r="H85" s="110" t="s">
        <v>249</v>
      </c>
      <c r="I85" s="144"/>
      <c r="J85" s="118" t="s">
        <v>156</v>
      </c>
      <c r="K85" s="61" t="s">
        <v>153</v>
      </c>
      <c r="L85" s="90" t="s">
        <v>139</v>
      </c>
      <c r="M85" s="63"/>
    </row>
    <row r="86" spans="1:13" ht="24" customHeight="1">
      <c r="A86" s="76">
        <f t="shared" si="2"/>
        <v>56</v>
      </c>
      <c r="B86" s="108" t="s">
        <v>120</v>
      </c>
      <c r="C86" s="78" t="s">
        <v>111</v>
      </c>
      <c r="D86" s="79" t="s">
        <v>110</v>
      </c>
      <c r="E86" s="80">
        <v>1012</v>
      </c>
      <c r="F86" s="80">
        <v>243</v>
      </c>
      <c r="G86" s="79" t="s">
        <v>119</v>
      </c>
      <c r="H86" s="79" t="s">
        <v>167</v>
      </c>
      <c r="I86" s="140"/>
      <c r="J86" s="124"/>
      <c r="K86" s="88"/>
      <c r="L86" s="89"/>
      <c r="M86" s="95"/>
    </row>
    <row r="87" spans="1:13" ht="30" customHeight="1">
      <c r="A87" s="71">
        <f t="shared" si="2"/>
        <v>57</v>
      </c>
      <c r="B87" s="72" t="s">
        <v>116</v>
      </c>
      <c r="C87" s="73" t="s">
        <v>112</v>
      </c>
      <c r="D87" s="74" t="s">
        <v>57</v>
      </c>
      <c r="E87" s="75">
        <v>1756</v>
      </c>
      <c r="F87" s="75">
        <v>62</v>
      </c>
      <c r="G87" s="74" t="s">
        <v>250</v>
      </c>
      <c r="H87" s="123" t="s">
        <v>251</v>
      </c>
      <c r="I87" s="145"/>
      <c r="J87" s="118" t="s">
        <v>157</v>
      </c>
      <c r="K87" s="66" t="s">
        <v>154</v>
      </c>
      <c r="L87" s="90" t="s">
        <v>139</v>
      </c>
      <c r="M87" s="63"/>
    </row>
    <row r="88" spans="1:13" ht="24" customHeight="1">
      <c r="A88" s="64"/>
      <c r="B88" s="108"/>
      <c r="C88" s="109"/>
      <c r="D88" s="104"/>
      <c r="E88" s="65"/>
      <c r="F88" s="65"/>
      <c r="G88" s="104"/>
      <c r="H88" s="132"/>
      <c r="I88" s="146"/>
      <c r="J88" s="133"/>
      <c r="K88" s="134" t="s">
        <v>60</v>
      </c>
      <c r="L88" s="90" t="s">
        <v>139</v>
      </c>
      <c r="M88" s="87"/>
    </row>
    <row r="89" spans="1:13" ht="30" customHeight="1">
      <c r="A89" s="71">
        <f>A87+1</f>
        <v>58</v>
      </c>
      <c r="B89" s="72" t="s">
        <v>116</v>
      </c>
      <c r="C89" s="73" t="s">
        <v>115</v>
      </c>
      <c r="D89" s="74" t="s">
        <v>95</v>
      </c>
      <c r="E89" s="75">
        <v>23</v>
      </c>
      <c r="F89" s="75">
        <v>7</v>
      </c>
      <c r="G89" s="74" t="s">
        <v>250</v>
      </c>
      <c r="H89" s="123" t="s">
        <v>251</v>
      </c>
      <c r="I89" s="145"/>
      <c r="J89" s="129"/>
      <c r="K89" s="121"/>
      <c r="L89" s="122"/>
      <c r="M89" s="87"/>
    </row>
    <row r="90" spans="1:13" ht="30" customHeight="1">
      <c r="A90" s="152" t="s">
        <v>55</v>
      </c>
      <c r="B90" s="152"/>
      <c r="C90" s="152"/>
      <c r="D90" s="152"/>
      <c r="E90" s="136">
        <f>SUM(E5:E89)</f>
        <v>41896</v>
      </c>
      <c r="F90" s="136">
        <f>SUM(F5:F89)</f>
        <v>5698</v>
      </c>
      <c r="G90" s="137"/>
      <c r="H90" s="61"/>
      <c r="I90" s="61"/>
      <c r="J90" s="137"/>
      <c r="K90" s="61"/>
      <c r="L90" s="61"/>
      <c r="M90" s="68"/>
    </row>
    <row r="91" spans="1:13" ht="24.95" customHeight="1">
      <c r="F91" s="85"/>
    </row>
    <row r="92" spans="1:13" ht="24.95" customHeight="1">
      <c r="F92" s="85"/>
    </row>
    <row r="93" spans="1:13" ht="24.95" customHeight="1">
      <c r="F93" s="85"/>
    </row>
    <row r="94" spans="1:13" ht="24.95" customHeight="1">
      <c r="F94" s="85"/>
    </row>
    <row r="95" spans="1:13" ht="24.95" customHeight="1">
      <c r="F95" s="85"/>
    </row>
    <row r="96" spans="1:13" ht="24.95" customHeight="1">
      <c r="F96" s="85"/>
    </row>
    <row r="97" spans="6:6" ht="24.95" customHeight="1">
      <c r="F97" s="85"/>
    </row>
    <row r="98" spans="6:6" ht="24.95" customHeight="1">
      <c r="F98" s="85"/>
    </row>
    <row r="99" spans="6:6" ht="24.95" customHeight="1">
      <c r="F99" s="85"/>
    </row>
    <row r="100" spans="6:6" ht="24.95" customHeight="1">
      <c r="F100" s="85"/>
    </row>
    <row r="101" spans="6:6" ht="24.95" customHeight="1">
      <c r="F101" s="85"/>
    </row>
    <row r="102" spans="6:6" ht="24.95" customHeight="1">
      <c r="F102" s="85"/>
    </row>
    <row r="103" spans="6:6" ht="24.95" customHeight="1">
      <c r="F103" s="85"/>
    </row>
    <row r="104" spans="6:6" ht="24.95" customHeight="1">
      <c r="F104" s="85"/>
    </row>
    <row r="105" spans="6:6" ht="24.95" customHeight="1">
      <c r="F105" s="85"/>
    </row>
    <row r="106" spans="6:6" ht="24.95" customHeight="1">
      <c r="F106" s="85"/>
    </row>
    <row r="107" spans="6:6" ht="24.95" customHeight="1">
      <c r="F107" s="85"/>
    </row>
    <row r="108" spans="6:6" ht="24.95" customHeight="1">
      <c r="F108" s="85"/>
    </row>
    <row r="109" spans="6:6" ht="24.95" customHeight="1">
      <c r="F109" s="85"/>
    </row>
    <row r="110" spans="6:6" ht="24.95" customHeight="1">
      <c r="F110" s="85"/>
    </row>
    <row r="111" spans="6:6" ht="24.95" customHeight="1">
      <c r="F111" s="85"/>
    </row>
    <row r="112" spans="6:6" ht="24.95" customHeight="1">
      <c r="F112" s="85"/>
    </row>
    <row r="113" spans="6:6" ht="24.95" customHeight="1">
      <c r="F113" s="85"/>
    </row>
    <row r="114" spans="6:6" ht="24.95" customHeight="1">
      <c r="F114" s="85"/>
    </row>
    <row r="115" spans="6:6" ht="24.95" customHeight="1">
      <c r="F115" s="85"/>
    </row>
    <row r="116" spans="6:6" ht="24.95" customHeight="1">
      <c r="F116" s="85"/>
    </row>
    <row r="117" spans="6:6" ht="24.95" customHeight="1">
      <c r="F117" s="85"/>
    </row>
    <row r="118" spans="6:6" ht="24.95" customHeight="1">
      <c r="F118" s="85"/>
    </row>
    <row r="119" spans="6:6" ht="24.95" customHeight="1">
      <c r="F119" s="85"/>
    </row>
    <row r="120" spans="6:6" ht="24.95" customHeight="1">
      <c r="F120" s="85"/>
    </row>
    <row r="121" spans="6:6" ht="24.95" customHeight="1">
      <c r="F121" s="85"/>
    </row>
    <row r="122" spans="6:6" ht="24.95" customHeight="1">
      <c r="F122" s="85"/>
    </row>
    <row r="123" spans="6:6" ht="24.95" customHeight="1">
      <c r="F123" s="85"/>
    </row>
    <row r="124" spans="6:6" ht="24.95" customHeight="1">
      <c r="F124" s="85"/>
    </row>
    <row r="125" spans="6:6" ht="24.95" customHeight="1">
      <c r="F125" s="85"/>
    </row>
    <row r="126" spans="6:6" ht="24.95" customHeight="1">
      <c r="F126" s="85"/>
    </row>
    <row r="127" spans="6:6" ht="24.95" customHeight="1">
      <c r="F127" s="85"/>
    </row>
    <row r="128" spans="6:6" ht="24.95" customHeight="1">
      <c r="F128" s="85"/>
    </row>
    <row r="129" spans="6:6" ht="24.95" customHeight="1">
      <c r="F129" s="85"/>
    </row>
    <row r="130" spans="6:6" ht="24.95" customHeight="1">
      <c r="F130" s="85"/>
    </row>
    <row r="131" spans="6:6" ht="24.95" customHeight="1">
      <c r="F131" s="85"/>
    </row>
    <row r="132" spans="6:6" ht="24.95" customHeight="1">
      <c r="F132" s="85"/>
    </row>
    <row r="133" spans="6:6" ht="24.95" customHeight="1">
      <c r="F133" s="85"/>
    </row>
    <row r="134" spans="6:6" ht="24.95" customHeight="1">
      <c r="F134" s="85"/>
    </row>
    <row r="135" spans="6:6" ht="24.95" customHeight="1">
      <c r="F135" s="85"/>
    </row>
    <row r="136" spans="6:6" ht="24.95" customHeight="1">
      <c r="F136" s="85"/>
    </row>
    <row r="137" spans="6:6" ht="24.95" customHeight="1">
      <c r="F137" s="85"/>
    </row>
    <row r="138" spans="6:6" ht="24.95" customHeight="1">
      <c r="F138" s="85"/>
    </row>
    <row r="139" spans="6:6" ht="24.95" customHeight="1">
      <c r="F139" s="85"/>
    </row>
    <row r="140" spans="6:6" ht="24.95" customHeight="1">
      <c r="F140" s="85"/>
    </row>
    <row r="141" spans="6:6" ht="24.95" customHeight="1">
      <c r="F141" s="85"/>
    </row>
    <row r="142" spans="6:6" ht="24.95" customHeight="1">
      <c r="F142" s="85"/>
    </row>
    <row r="143" spans="6:6" ht="24.95" customHeight="1">
      <c r="F143" s="85"/>
    </row>
    <row r="144" spans="6:6" ht="24.95" customHeight="1">
      <c r="F144" s="85"/>
    </row>
    <row r="145" spans="6:6" ht="24.95" customHeight="1">
      <c r="F145" s="85"/>
    </row>
    <row r="146" spans="6:6" ht="24.95" customHeight="1">
      <c r="F146" s="85"/>
    </row>
    <row r="147" spans="6:6" ht="24.95" customHeight="1">
      <c r="F147" s="85"/>
    </row>
    <row r="148" spans="6:6" ht="24.95" customHeight="1">
      <c r="F148" s="85"/>
    </row>
    <row r="149" spans="6:6" ht="24.95" customHeight="1">
      <c r="F149" s="85"/>
    </row>
    <row r="150" spans="6:6" ht="24.95" customHeight="1">
      <c r="F150" s="85"/>
    </row>
    <row r="151" spans="6:6" ht="24.95" customHeight="1">
      <c r="F151" s="85"/>
    </row>
    <row r="152" spans="6:6" ht="24.95" customHeight="1">
      <c r="F152" s="85"/>
    </row>
    <row r="153" spans="6:6" ht="24.95" customHeight="1">
      <c r="F153" s="85"/>
    </row>
    <row r="154" spans="6:6" ht="24.95" customHeight="1">
      <c r="F154" s="85"/>
    </row>
    <row r="155" spans="6:6" ht="24.95" customHeight="1">
      <c r="F155" s="85"/>
    </row>
    <row r="156" spans="6:6" ht="24.95" customHeight="1">
      <c r="F156" s="85"/>
    </row>
    <row r="157" spans="6:6" ht="24.95" customHeight="1">
      <c r="F157" s="85"/>
    </row>
    <row r="158" spans="6:6" ht="24.95" customHeight="1">
      <c r="F158" s="85"/>
    </row>
    <row r="159" spans="6:6" ht="24.95" customHeight="1">
      <c r="F159" s="85"/>
    </row>
    <row r="160" spans="6:6" ht="24.95" customHeight="1">
      <c r="F160" s="85"/>
    </row>
    <row r="161" spans="6:6" ht="24.95" customHeight="1">
      <c r="F161" s="85"/>
    </row>
    <row r="162" spans="6:6" ht="24.95" customHeight="1">
      <c r="F162" s="85"/>
    </row>
    <row r="163" spans="6:6" ht="24.95" customHeight="1">
      <c r="F163" s="85"/>
    </row>
    <row r="164" spans="6:6" ht="24.95" customHeight="1">
      <c r="F164" s="85"/>
    </row>
    <row r="165" spans="6:6" ht="24.95" customHeight="1">
      <c r="F165" s="85"/>
    </row>
    <row r="166" spans="6:6" ht="24.95" customHeight="1">
      <c r="F166" s="85"/>
    </row>
    <row r="167" spans="6:6" ht="24.95" customHeight="1">
      <c r="F167" s="85"/>
    </row>
    <row r="168" spans="6:6" ht="24.95" customHeight="1">
      <c r="F168" s="85"/>
    </row>
    <row r="169" spans="6:6" ht="24.95" customHeight="1">
      <c r="F169" s="85"/>
    </row>
    <row r="170" spans="6:6" ht="24.95" customHeight="1">
      <c r="F170" s="85"/>
    </row>
    <row r="171" spans="6:6" ht="24.95" customHeight="1">
      <c r="F171" s="85"/>
    </row>
    <row r="172" spans="6:6" ht="24.95" customHeight="1">
      <c r="F172" s="85"/>
    </row>
    <row r="173" spans="6:6" ht="24.95" customHeight="1">
      <c r="F173" s="85"/>
    </row>
    <row r="174" spans="6:6" ht="24.95" customHeight="1">
      <c r="F174" s="85"/>
    </row>
    <row r="175" spans="6:6" ht="24.95" customHeight="1">
      <c r="F175" s="85"/>
    </row>
    <row r="176" spans="6:6" ht="24.95" customHeight="1">
      <c r="F176" s="85"/>
    </row>
    <row r="177" spans="6:6" ht="24.95" customHeight="1">
      <c r="F177" s="85"/>
    </row>
    <row r="178" spans="6:6" ht="24.95" customHeight="1">
      <c r="F178" s="85"/>
    </row>
    <row r="179" spans="6:6" ht="24.95" customHeight="1">
      <c r="F179" s="85"/>
    </row>
    <row r="180" spans="6:6" ht="24.95" customHeight="1">
      <c r="F180" s="85"/>
    </row>
    <row r="181" spans="6:6" ht="24.95" customHeight="1">
      <c r="F181" s="85"/>
    </row>
    <row r="182" spans="6:6" ht="24.95" customHeight="1">
      <c r="F182" s="85"/>
    </row>
    <row r="183" spans="6:6" ht="24.95" customHeight="1">
      <c r="F183" s="85"/>
    </row>
    <row r="184" spans="6:6" ht="24.95" customHeight="1">
      <c r="F184" s="85"/>
    </row>
    <row r="185" spans="6:6" ht="24.95" customHeight="1">
      <c r="F185" s="85"/>
    </row>
    <row r="186" spans="6:6" ht="24.95" customHeight="1">
      <c r="F186" s="85"/>
    </row>
    <row r="187" spans="6:6" ht="24.95" customHeight="1">
      <c r="F187" s="85"/>
    </row>
    <row r="188" spans="6:6" ht="24.95" customHeight="1">
      <c r="F188" s="85"/>
    </row>
    <row r="189" spans="6:6" ht="24.95" customHeight="1">
      <c r="F189" s="85"/>
    </row>
    <row r="190" spans="6:6" ht="24.95" customHeight="1">
      <c r="F190" s="85"/>
    </row>
    <row r="191" spans="6:6" ht="24.95" customHeight="1">
      <c r="F191" s="85"/>
    </row>
    <row r="192" spans="6:6" ht="24.95" customHeight="1">
      <c r="F192" s="85"/>
    </row>
    <row r="193" spans="6:6" ht="24.95" customHeight="1">
      <c r="F193" s="85"/>
    </row>
    <row r="194" spans="6:6" ht="24.95" customHeight="1">
      <c r="F194" s="85"/>
    </row>
    <row r="195" spans="6:6" ht="24.95" customHeight="1">
      <c r="F195" s="85"/>
    </row>
    <row r="196" spans="6:6" ht="24.95" customHeight="1">
      <c r="F196" s="85"/>
    </row>
    <row r="197" spans="6:6" ht="24.95" customHeight="1">
      <c r="F197" s="85"/>
    </row>
    <row r="198" spans="6:6" ht="24.95" customHeight="1">
      <c r="F198" s="85"/>
    </row>
    <row r="199" spans="6:6" ht="24.95" customHeight="1">
      <c r="F199" s="85"/>
    </row>
    <row r="200" spans="6:6" ht="24.95" customHeight="1">
      <c r="F200" s="85"/>
    </row>
    <row r="201" spans="6:6" ht="24.95" customHeight="1">
      <c r="F201" s="85"/>
    </row>
    <row r="202" spans="6:6" ht="24.95" customHeight="1">
      <c r="F202" s="85"/>
    </row>
    <row r="203" spans="6:6" ht="24.95" customHeight="1">
      <c r="F203" s="85"/>
    </row>
    <row r="204" spans="6:6" ht="24.95" customHeight="1">
      <c r="F204" s="85"/>
    </row>
    <row r="205" spans="6:6" ht="24.95" customHeight="1">
      <c r="F205" s="85"/>
    </row>
    <row r="206" spans="6:6" ht="24.95" customHeight="1">
      <c r="F206" s="85"/>
    </row>
    <row r="207" spans="6:6" ht="24.95" customHeight="1">
      <c r="F207" s="85"/>
    </row>
    <row r="208" spans="6:6" ht="24.95" customHeight="1">
      <c r="F208" s="85"/>
    </row>
    <row r="209" spans="6:6" ht="24.95" customHeight="1">
      <c r="F209" s="85"/>
    </row>
    <row r="210" spans="6:6" ht="24.95" customHeight="1">
      <c r="F210" s="85"/>
    </row>
    <row r="211" spans="6:6" ht="24.95" customHeight="1">
      <c r="F211" s="85"/>
    </row>
    <row r="212" spans="6:6" ht="24.95" customHeight="1">
      <c r="F212" s="85"/>
    </row>
    <row r="213" spans="6:6" ht="24.95" customHeight="1">
      <c r="F213" s="85"/>
    </row>
    <row r="214" spans="6:6" ht="24.95" customHeight="1">
      <c r="F214" s="85"/>
    </row>
    <row r="215" spans="6:6" ht="24.95" customHeight="1">
      <c r="F215" s="85"/>
    </row>
    <row r="216" spans="6:6" ht="24.95" customHeight="1">
      <c r="F216" s="85"/>
    </row>
    <row r="217" spans="6:6" ht="24.95" customHeight="1">
      <c r="F217" s="85"/>
    </row>
    <row r="218" spans="6:6" ht="24.95" customHeight="1">
      <c r="F218" s="85"/>
    </row>
    <row r="219" spans="6:6" ht="24.95" customHeight="1">
      <c r="F219" s="85"/>
    </row>
    <row r="220" spans="6:6" ht="24.95" customHeight="1">
      <c r="F220" s="85"/>
    </row>
    <row r="221" spans="6:6" ht="24.95" customHeight="1">
      <c r="F221" s="85"/>
    </row>
    <row r="222" spans="6:6" ht="24.95" customHeight="1">
      <c r="F222" s="85"/>
    </row>
    <row r="223" spans="6:6" ht="24.95" customHeight="1">
      <c r="F223" s="85"/>
    </row>
    <row r="224" spans="6:6" ht="24.95" customHeight="1">
      <c r="F224" s="85"/>
    </row>
    <row r="225" spans="6:6" ht="24.95" customHeight="1">
      <c r="F225" s="85"/>
    </row>
    <row r="226" spans="6:6" ht="24.95" customHeight="1">
      <c r="F226" s="85"/>
    </row>
    <row r="227" spans="6:6" ht="24.95" customHeight="1">
      <c r="F227" s="85"/>
    </row>
    <row r="228" spans="6:6" ht="24.95" customHeight="1">
      <c r="F228" s="85"/>
    </row>
    <row r="229" spans="6:6" ht="24.95" customHeight="1">
      <c r="F229" s="85"/>
    </row>
    <row r="230" spans="6:6" ht="24.95" customHeight="1">
      <c r="F230" s="85"/>
    </row>
    <row r="231" spans="6:6" ht="24.95" customHeight="1">
      <c r="F231" s="85"/>
    </row>
    <row r="232" spans="6:6" ht="24.95" customHeight="1">
      <c r="F232" s="85"/>
    </row>
    <row r="233" spans="6:6" ht="24.95" customHeight="1">
      <c r="F233" s="85"/>
    </row>
    <row r="234" spans="6:6" ht="24.95" customHeight="1">
      <c r="F234" s="85"/>
    </row>
    <row r="235" spans="6:6" ht="24.95" customHeight="1">
      <c r="F235" s="85"/>
    </row>
    <row r="236" spans="6:6" ht="24.95" customHeight="1">
      <c r="F236" s="85"/>
    </row>
    <row r="237" spans="6:6" ht="24.95" customHeight="1">
      <c r="F237" s="85"/>
    </row>
    <row r="238" spans="6:6" ht="24.95" customHeight="1">
      <c r="F238" s="85"/>
    </row>
    <row r="239" spans="6:6" ht="24.95" customHeight="1">
      <c r="F239" s="85"/>
    </row>
    <row r="240" spans="6:6" ht="24.95" customHeight="1">
      <c r="F240" s="85"/>
    </row>
    <row r="241" spans="6:6" ht="24.95" customHeight="1">
      <c r="F241" s="85"/>
    </row>
    <row r="242" spans="6:6" ht="24.95" customHeight="1">
      <c r="F242" s="85"/>
    </row>
    <row r="243" spans="6:6" ht="24.95" customHeight="1">
      <c r="F243" s="85"/>
    </row>
    <row r="244" spans="6:6" ht="24.95" customHeight="1">
      <c r="F244" s="85"/>
    </row>
    <row r="245" spans="6:6" ht="24.95" customHeight="1">
      <c r="F245" s="85"/>
    </row>
    <row r="246" spans="6:6" ht="24.95" customHeight="1">
      <c r="F246" s="85"/>
    </row>
    <row r="247" spans="6:6" ht="24.95" customHeight="1">
      <c r="F247" s="85"/>
    </row>
    <row r="248" spans="6:6" ht="24.95" customHeight="1">
      <c r="F248" s="85"/>
    </row>
    <row r="249" spans="6:6" ht="24.95" customHeight="1">
      <c r="F249" s="85"/>
    </row>
    <row r="250" spans="6:6" ht="24.95" customHeight="1">
      <c r="F250" s="85"/>
    </row>
    <row r="251" spans="6:6" ht="24.95" customHeight="1">
      <c r="F251" s="85"/>
    </row>
    <row r="252" spans="6:6" ht="24.95" customHeight="1">
      <c r="F252" s="85"/>
    </row>
    <row r="253" spans="6:6" ht="24.95" customHeight="1">
      <c r="F253" s="85"/>
    </row>
    <row r="254" spans="6:6" ht="24.95" customHeight="1">
      <c r="F254" s="85"/>
    </row>
    <row r="255" spans="6:6" ht="24.95" customHeight="1">
      <c r="F255" s="85"/>
    </row>
    <row r="256" spans="6:6" ht="24.95" customHeight="1">
      <c r="F256" s="85"/>
    </row>
    <row r="257" spans="6:6" ht="24.95" customHeight="1">
      <c r="F257" s="85"/>
    </row>
    <row r="258" spans="6:6" ht="24.95" customHeight="1">
      <c r="F258" s="85"/>
    </row>
    <row r="259" spans="6:6" ht="24.95" customHeight="1">
      <c r="F259" s="85"/>
    </row>
    <row r="260" spans="6:6" ht="24.95" customHeight="1">
      <c r="F260" s="85"/>
    </row>
    <row r="261" spans="6:6" ht="24.95" customHeight="1">
      <c r="F261" s="85"/>
    </row>
    <row r="262" spans="6:6" ht="24.95" customHeight="1">
      <c r="F262" s="85"/>
    </row>
    <row r="263" spans="6:6" ht="24.95" customHeight="1">
      <c r="F263" s="85"/>
    </row>
    <row r="264" spans="6:6" ht="24.95" customHeight="1">
      <c r="F264" s="85"/>
    </row>
    <row r="265" spans="6:6" ht="24.95" customHeight="1">
      <c r="F265" s="85"/>
    </row>
    <row r="266" spans="6:6" ht="24.95" customHeight="1">
      <c r="F266" s="85"/>
    </row>
    <row r="267" spans="6:6" ht="24.95" customHeight="1">
      <c r="F267" s="85"/>
    </row>
    <row r="268" spans="6:6" ht="24.95" customHeight="1">
      <c r="F268" s="85"/>
    </row>
    <row r="269" spans="6:6" ht="24.95" customHeight="1">
      <c r="F269" s="85"/>
    </row>
    <row r="270" spans="6:6" ht="24.95" customHeight="1">
      <c r="F270" s="85"/>
    </row>
    <row r="271" spans="6:6" ht="24.95" customHeight="1">
      <c r="F271" s="85"/>
    </row>
    <row r="272" spans="6:6" ht="24.95" customHeight="1">
      <c r="F272" s="85"/>
    </row>
    <row r="273" spans="6:6" ht="24.95" customHeight="1">
      <c r="F273" s="85"/>
    </row>
    <row r="274" spans="6:6" ht="24.95" customHeight="1">
      <c r="F274" s="85"/>
    </row>
    <row r="275" spans="6:6" ht="24.95" customHeight="1">
      <c r="F275" s="85"/>
    </row>
    <row r="276" spans="6:6" ht="24.95" customHeight="1">
      <c r="F276" s="85"/>
    </row>
    <row r="277" spans="6:6" ht="24.95" customHeight="1">
      <c r="F277" s="85"/>
    </row>
    <row r="278" spans="6:6" ht="24.95" customHeight="1">
      <c r="F278" s="85"/>
    </row>
    <row r="279" spans="6:6" ht="24.95" customHeight="1">
      <c r="F279" s="85"/>
    </row>
    <row r="280" spans="6:6" ht="24.95" customHeight="1">
      <c r="F280" s="85"/>
    </row>
    <row r="281" spans="6:6" ht="24.95" customHeight="1">
      <c r="F281" s="85"/>
    </row>
    <row r="282" spans="6:6" ht="24.95" customHeight="1">
      <c r="F282" s="85"/>
    </row>
    <row r="283" spans="6:6" ht="24.95" customHeight="1">
      <c r="F283" s="85"/>
    </row>
    <row r="284" spans="6:6" ht="24.95" customHeight="1">
      <c r="F284" s="85"/>
    </row>
    <row r="285" spans="6:6" ht="24.95" customHeight="1">
      <c r="F285" s="85"/>
    </row>
    <row r="286" spans="6:6" ht="24.95" customHeight="1">
      <c r="F286" s="85"/>
    </row>
    <row r="287" spans="6:6" ht="24.95" customHeight="1">
      <c r="F287" s="85"/>
    </row>
    <row r="288" spans="6:6" ht="24.95" customHeight="1">
      <c r="F288" s="85"/>
    </row>
    <row r="289" spans="6:6" ht="24.95" customHeight="1">
      <c r="F289" s="85"/>
    </row>
    <row r="290" spans="6:6" ht="24.95" customHeight="1">
      <c r="F290" s="85"/>
    </row>
    <row r="291" spans="6:6" ht="24.95" customHeight="1">
      <c r="F291" s="85"/>
    </row>
    <row r="292" spans="6:6" ht="24.95" customHeight="1">
      <c r="F292" s="85"/>
    </row>
    <row r="293" spans="6:6" ht="24.95" customHeight="1">
      <c r="F293" s="85"/>
    </row>
    <row r="294" spans="6:6" ht="24.95" customHeight="1">
      <c r="F294" s="85"/>
    </row>
    <row r="295" spans="6:6" ht="24.95" customHeight="1">
      <c r="F295" s="85"/>
    </row>
    <row r="296" spans="6:6" ht="24.95" customHeight="1">
      <c r="F296" s="85"/>
    </row>
    <row r="297" spans="6:6" ht="24.95" customHeight="1">
      <c r="F297" s="85"/>
    </row>
    <row r="298" spans="6:6" ht="24.95" customHeight="1">
      <c r="F298" s="85"/>
    </row>
    <row r="299" spans="6:6" ht="24.95" customHeight="1">
      <c r="F299" s="85"/>
    </row>
    <row r="300" spans="6:6" ht="24.95" customHeight="1">
      <c r="F300" s="85"/>
    </row>
    <row r="301" spans="6:6" ht="24.95" customHeight="1">
      <c r="F301" s="85"/>
    </row>
    <row r="302" spans="6:6" ht="24.95" customHeight="1">
      <c r="F302" s="85"/>
    </row>
    <row r="303" spans="6:6" ht="24.95" customHeight="1">
      <c r="F303" s="85"/>
    </row>
    <row r="304" spans="6:6" ht="24.95" customHeight="1">
      <c r="F304" s="85"/>
    </row>
    <row r="305" spans="6:6" ht="24.95" customHeight="1">
      <c r="F305" s="85"/>
    </row>
    <row r="306" spans="6:6" ht="24.95" customHeight="1">
      <c r="F306" s="85"/>
    </row>
    <row r="307" spans="6:6" ht="24.95" customHeight="1">
      <c r="F307" s="85"/>
    </row>
    <row r="308" spans="6:6" ht="24.95" customHeight="1">
      <c r="F308" s="85"/>
    </row>
    <row r="309" spans="6:6" ht="24.95" customHeight="1">
      <c r="F309" s="85"/>
    </row>
    <row r="310" spans="6:6" ht="24.95" customHeight="1">
      <c r="F310" s="85"/>
    </row>
    <row r="311" spans="6:6" ht="24.95" customHeight="1">
      <c r="F311" s="85"/>
    </row>
    <row r="312" spans="6:6" ht="24.95" customHeight="1">
      <c r="F312" s="85"/>
    </row>
    <row r="313" spans="6:6" ht="24.95" customHeight="1">
      <c r="F313" s="85"/>
    </row>
    <row r="314" spans="6:6" ht="24.95" customHeight="1">
      <c r="F314" s="85"/>
    </row>
    <row r="315" spans="6:6" ht="24.95" customHeight="1">
      <c r="F315" s="85"/>
    </row>
    <row r="316" spans="6:6" ht="24.95" customHeight="1">
      <c r="F316" s="85"/>
    </row>
    <row r="317" spans="6:6" ht="24.95" customHeight="1">
      <c r="F317" s="85"/>
    </row>
    <row r="318" spans="6:6" ht="24.95" customHeight="1">
      <c r="F318" s="85"/>
    </row>
    <row r="319" spans="6:6" ht="24.95" customHeight="1">
      <c r="F319" s="85"/>
    </row>
    <row r="320" spans="6:6" ht="24.95" customHeight="1">
      <c r="F320" s="85"/>
    </row>
    <row r="321" spans="6:6" ht="24.95" customHeight="1">
      <c r="F321" s="85"/>
    </row>
    <row r="322" spans="6:6" ht="24.95" customHeight="1">
      <c r="F322" s="85"/>
    </row>
    <row r="323" spans="6:6" ht="24.95" customHeight="1">
      <c r="F323" s="85"/>
    </row>
    <row r="324" spans="6:6" ht="24.95" customHeight="1">
      <c r="F324" s="85"/>
    </row>
    <row r="325" spans="6:6" ht="24.95" customHeight="1">
      <c r="F325" s="85"/>
    </row>
    <row r="326" spans="6:6" ht="24.95" customHeight="1">
      <c r="F326" s="85"/>
    </row>
    <row r="327" spans="6:6" ht="24.95" customHeight="1">
      <c r="F327" s="85"/>
    </row>
    <row r="328" spans="6:6" ht="24.95" customHeight="1">
      <c r="F328" s="85"/>
    </row>
    <row r="329" spans="6:6" ht="24.95" customHeight="1">
      <c r="F329" s="85"/>
    </row>
    <row r="330" spans="6:6" ht="24.95" customHeight="1">
      <c r="F330" s="85"/>
    </row>
    <row r="331" spans="6:6" ht="24.95" customHeight="1">
      <c r="F331" s="85"/>
    </row>
    <row r="332" spans="6:6" ht="24.95" customHeight="1">
      <c r="F332" s="85"/>
    </row>
    <row r="333" spans="6:6" ht="24.95" customHeight="1">
      <c r="F333" s="85"/>
    </row>
    <row r="334" spans="6:6" ht="24.95" customHeight="1">
      <c r="F334" s="85"/>
    </row>
    <row r="335" spans="6:6" ht="24.95" customHeight="1">
      <c r="F335" s="85"/>
    </row>
    <row r="336" spans="6:6" ht="24.95" customHeight="1">
      <c r="F336" s="85"/>
    </row>
    <row r="337" spans="6:6" ht="24.95" customHeight="1">
      <c r="F337" s="85"/>
    </row>
    <row r="338" spans="6:6" ht="24.95" customHeight="1">
      <c r="F338" s="85"/>
    </row>
    <row r="339" spans="6:6" ht="24.95" customHeight="1">
      <c r="F339" s="85"/>
    </row>
    <row r="340" spans="6:6" ht="24.95" customHeight="1">
      <c r="F340" s="85"/>
    </row>
    <row r="341" spans="6:6" ht="24.95" customHeight="1">
      <c r="F341" s="85"/>
    </row>
    <row r="342" spans="6:6" ht="24.95" customHeight="1">
      <c r="F342" s="85"/>
    </row>
    <row r="343" spans="6:6" ht="24.95" customHeight="1">
      <c r="F343" s="85"/>
    </row>
    <row r="344" spans="6:6" ht="24.95" customHeight="1">
      <c r="F344" s="85"/>
    </row>
    <row r="345" spans="6:6" ht="24.95" customHeight="1">
      <c r="F345" s="85"/>
    </row>
    <row r="346" spans="6:6" ht="24.95" customHeight="1">
      <c r="F346" s="85"/>
    </row>
    <row r="347" spans="6:6" ht="24.95" customHeight="1">
      <c r="F347" s="85"/>
    </row>
    <row r="348" spans="6:6" ht="24.95" customHeight="1">
      <c r="F348" s="85"/>
    </row>
    <row r="349" spans="6:6" ht="24.95" customHeight="1">
      <c r="F349" s="85"/>
    </row>
    <row r="350" spans="6:6" ht="24.95" customHeight="1">
      <c r="F350" s="85"/>
    </row>
    <row r="351" spans="6:6" ht="24.95" customHeight="1">
      <c r="F351" s="85"/>
    </row>
    <row r="352" spans="6:6" ht="24.95" customHeight="1">
      <c r="F352" s="85"/>
    </row>
    <row r="353" spans="6:6" ht="24.95" customHeight="1">
      <c r="F353" s="85"/>
    </row>
    <row r="354" spans="6:6" ht="24.95" customHeight="1">
      <c r="F354" s="85"/>
    </row>
    <row r="355" spans="6:6" ht="24.95" customHeight="1">
      <c r="F355" s="85"/>
    </row>
    <row r="356" spans="6:6" ht="24.95" customHeight="1">
      <c r="F356" s="85"/>
    </row>
    <row r="357" spans="6:6" ht="24.95" customHeight="1">
      <c r="F357" s="85"/>
    </row>
    <row r="358" spans="6:6" ht="24.95" customHeight="1">
      <c r="F358" s="85"/>
    </row>
    <row r="359" spans="6:6" ht="24.95" customHeight="1">
      <c r="F359" s="85"/>
    </row>
    <row r="360" spans="6:6" ht="24.95" customHeight="1">
      <c r="F360" s="85"/>
    </row>
    <row r="361" spans="6:6" ht="24.95" customHeight="1">
      <c r="F361" s="85"/>
    </row>
    <row r="362" spans="6:6" ht="24.95" customHeight="1">
      <c r="F362" s="85"/>
    </row>
    <row r="363" spans="6:6" ht="24.95" customHeight="1">
      <c r="F363" s="85"/>
    </row>
    <row r="364" spans="6:6" ht="24.95" customHeight="1">
      <c r="F364" s="85"/>
    </row>
    <row r="365" spans="6:6" ht="24.95" customHeight="1">
      <c r="F365" s="85"/>
    </row>
    <row r="366" spans="6:6" ht="24.95" customHeight="1">
      <c r="F366" s="85"/>
    </row>
    <row r="367" spans="6:6" ht="24.95" customHeight="1">
      <c r="F367" s="85"/>
    </row>
    <row r="368" spans="6:6" ht="24.95" customHeight="1">
      <c r="F368" s="85"/>
    </row>
    <row r="369" spans="6:6" ht="24.95" customHeight="1">
      <c r="F369" s="85"/>
    </row>
    <row r="370" spans="6:6" ht="24.95" customHeight="1">
      <c r="F370" s="85"/>
    </row>
    <row r="371" spans="6:6" ht="24.95" customHeight="1">
      <c r="F371" s="85"/>
    </row>
    <row r="372" spans="6:6" ht="24.95" customHeight="1">
      <c r="F372" s="85"/>
    </row>
    <row r="373" spans="6:6" ht="24.95" customHeight="1">
      <c r="F373" s="85"/>
    </row>
    <row r="374" spans="6:6" ht="24.95" customHeight="1">
      <c r="F374" s="85"/>
    </row>
    <row r="375" spans="6:6" ht="24.95" customHeight="1">
      <c r="F375" s="85"/>
    </row>
    <row r="376" spans="6:6" ht="24.95" customHeight="1">
      <c r="F376" s="85"/>
    </row>
    <row r="377" spans="6:6" ht="24.95" customHeight="1">
      <c r="F377" s="85"/>
    </row>
    <row r="378" spans="6:6" ht="24.95" customHeight="1">
      <c r="F378" s="85"/>
    </row>
    <row r="379" spans="6:6" ht="24.95" customHeight="1">
      <c r="F379" s="85"/>
    </row>
    <row r="380" spans="6:6" ht="24.95" customHeight="1">
      <c r="F380" s="85"/>
    </row>
    <row r="381" spans="6:6" ht="24.95" customHeight="1">
      <c r="F381" s="85"/>
    </row>
    <row r="382" spans="6:6" ht="24.95" customHeight="1">
      <c r="F382" s="85"/>
    </row>
    <row r="383" spans="6:6" ht="24.95" customHeight="1">
      <c r="F383" s="85"/>
    </row>
    <row r="384" spans="6:6" ht="24.95" customHeight="1">
      <c r="F384" s="85"/>
    </row>
    <row r="385" spans="6:6" ht="24.95" customHeight="1">
      <c r="F385" s="85"/>
    </row>
    <row r="386" spans="6:6" ht="24.95" customHeight="1">
      <c r="F386" s="85"/>
    </row>
    <row r="387" spans="6:6" ht="24.95" customHeight="1">
      <c r="F387" s="85"/>
    </row>
    <row r="388" spans="6:6" ht="24.95" customHeight="1">
      <c r="F388" s="85"/>
    </row>
    <row r="389" spans="6:6" ht="24.95" customHeight="1">
      <c r="F389" s="85"/>
    </row>
    <row r="390" spans="6:6" ht="24.95" customHeight="1">
      <c r="F390" s="85"/>
    </row>
    <row r="391" spans="6:6" ht="24.95" customHeight="1">
      <c r="F391" s="85"/>
    </row>
    <row r="392" spans="6:6" ht="24.95" customHeight="1">
      <c r="F392" s="85"/>
    </row>
    <row r="393" spans="6:6" ht="24.95" customHeight="1">
      <c r="F393" s="85"/>
    </row>
    <row r="394" spans="6:6" ht="24.95" customHeight="1">
      <c r="F394" s="85"/>
    </row>
    <row r="395" spans="6:6" ht="24.95" customHeight="1">
      <c r="F395" s="85"/>
    </row>
    <row r="396" spans="6:6" ht="24.95" customHeight="1">
      <c r="F396" s="85"/>
    </row>
    <row r="397" spans="6:6" ht="24.95" customHeight="1">
      <c r="F397" s="85"/>
    </row>
    <row r="398" spans="6:6" ht="24.95" customHeight="1">
      <c r="F398" s="85"/>
    </row>
    <row r="399" spans="6:6" ht="24.95" customHeight="1">
      <c r="F399" s="85"/>
    </row>
    <row r="400" spans="6:6" ht="24.95" customHeight="1">
      <c r="F400" s="85"/>
    </row>
    <row r="401" spans="6:6" ht="24.95" customHeight="1">
      <c r="F401" s="85"/>
    </row>
    <row r="402" spans="6:6" ht="24.95" customHeight="1">
      <c r="F402" s="85"/>
    </row>
    <row r="403" spans="6:6" ht="24.95" customHeight="1">
      <c r="F403" s="85"/>
    </row>
    <row r="404" spans="6:6" ht="24.95" customHeight="1">
      <c r="F404" s="85"/>
    </row>
    <row r="405" spans="6:6" ht="24.95" customHeight="1">
      <c r="F405" s="85"/>
    </row>
    <row r="406" spans="6:6" ht="24.95" customHeight="1">
      <c r="F406" s="85"/>
    </row>
    <row r="407" spans="6:6" ht="24.95" customHeight="1">
      <c r="F407" s="85"/>
    </row>
    <row r="408" spans="6:6" ht="24.95" customHeight="1">
      <c r="F408" s="85"/>
    </row>
    <row r="409" spans="6:6" ht="24.95" customHeight="1">
      <c r="F409" s="85"/>
    </row>
    <row r="410" spans="6:6" ht="24.95" customHeight="1">
      <c r="F410" s="85"/>
    </row>
    <row r="411" spans="6:6" ht="24.95" customHeight="1">
      <c r="F411" s="85"/>
    </row>
    <row r="412" spans="6:6" ht="24.95" customHeight="1">
      <c r="F412" s="85"/>
    </row>
    <row r="413" spans="6:6" ht="24.95" customHeight="1">
      <c r="F413" s="85"/>
    </row>
    <row r="414" spans="6:6" ht="24.95" customHeight="1">
      <c r="F414" s="85"/>
    </row>
    <row r="415" spans="6:6" ht="24.95" customHeight="1">
      <c r="F415" s="85"/>
    </row>
    <row r="416" spans="6:6" ht="24.95" customHeight="1">
      <c r="F416" s="85"/>
    </row>
    <row r="417" spans="6:6" ht="24.95" customHeight="1">
      <c r="F417" s="85"/>
    </row>
    <row r="418" spans="6:6" ht="24.95" customHeight="1">
      <c r="F418" s="85"/>
    </row>
    <row r="419" spans="6:6" ht="24.95" customHeight="1">
      <c r="F419" s="85"/>
    </row>
    <row r="420" spans="6:6" ht="24.95" customHeight="1">
      <c r="F420" s="85"/>
    </row>
    <row r="421" spans="6:6" ht="24.95" customHeight="1">
      <c r="F421" s="85"/>
    </row>
    <row r="422" spans="6:6" ht="24.95" customHeight="1">
      <c r="F422" s="85"/>
    </row>
    <row r="423" spans="6:6" ht="24.95" customHeight="1">
      <c r="F423" s="85"/>
    </row>
    <row r="424" spans="6:6" ht="24.95" customHeight="1">
      <c r="F424" s="85"/>
    </row>
    <row r="425" spans="6:6" ht="24.95" customHeight="1">
      <c r="F425" s="85"/>
    </row>
    <row r="426" spans="6:6" ht="24.95" customHeight="1">
      <c r="F426" s="85"/>
    </row>
    <row r="427" spans="6:6" ht="24.95" customHeight="1">
      <c r="F427" s="85"/>
    </row>
    <row r="428" spans="6:6" ht="24.95" customHeight="1">
      <c r="F428" s="85"/>
    </row>
    <row r="429" spans="6:6" ht="24.95" customHeight="1">
      <c r="F429" s="85"/>
    </row>
    <row r="430" spans="6:6" ht="24.95" customHeight="1">
      <c r="F430" s="85"/>
    </row>
  </sheetData>
  <mergeCells count="10">
    <mergeCell ref="A1:M1"/>
    <mergeCell ref="A90:D90"/>
    <mergeCell ref="A3:A4"/>
    <mergeCell ref="G3:H3"/>
    <mergeCell ref="M3:M4"/>
    <mergeCell ref="B3:B4"/>
    <mergeCell ref="C3:C4"/>
    <mergeCell ref="D3:D4"/>
    <mergeCell ref="J3:L3"/>
    <mergeCell ref="I3:I4"/>
  </mergeCells>
  <phoneticPr fontId="11" type="noConversion"/>
  <conditionalFormatting sqref="K5:K89 H17:I21 H23:I24 H90:I90 K90:M90">
    <cfRule type="cellIs" dxfId="0" priority="156" stopIfTrue="1" operator="equal">
      <formula>"국"</formula>
    </cfRule>
  </conditionalFormatting>
  <printOptions horizontalCentered="1"/>
  <pageMargins left="0.51181102362204722" right="0.51181102362204722" top="0.94488188976377963" bottom="0.94488188976377963" header="0.51181102362204722" footer="0.51181102362204722"/>
  <pageSetup paperSize="9" scale="8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4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5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6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7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8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9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0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21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2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23"/>
  <dimension ref="A1:X429"/>
  <sheetViews>
    <sheetView workbookViewId="0"/>
  </sheetViews>
  <sheetFormatPr defaultRowHeight="11.25" zeroHeight="1"/>
  <cols>
    <col min="1" max="1" width="3.6640625" style="5" customWidth="1"/>
    <col min="2" max="2" width="6" style="40" customWidth="1"/>
    <col min="3" max="3" width="3.6640625" style="5" customWidth="1"/>
    <col min="4" max="4" width="7.109375" style="5" customWidth="1"/>
    <col min="5" max="5" width="6" style="5" customWidth="1"/>
    <col min="6" max="6" width="3.6640625" style="5" customWidth="1"/>
    <col min="7" max="8" width="6" style="5" customWidth="1"/>
    <col min="9" max="9" width="11.44140625" style="5" customWidth="1"/>
    <col min="10" max="10" width="6" style="5" customWidth="1"/>
    <col min="11" max="11" width="11.44140625" style="5" customWidth="1"/>
    <col min="12" max="12" width="6.77734375" style="5" customWidth="1"/>
    <col min="13" max="13" width="4.44140625" style="5" customWidth="1"/>
    <col min="14" max="14" width="6.77734375" style="5" hidden="1" customWidth="1"/>
    <col min="15" max="15" width="8.33203125" style="5" hidden="1" customWidth="1"/>
    <col min="16" max="16" width="1.33203125" style="5" hidden="1" customWidth="1"/>
    <col min="17" max="17" width="10.6640625" style="5" hidden="1" customWidth="1"/>
    <col min="18" max="18" width="8.33203125" style="5" hidden="1" customWidth="1"/>
    <col min="19" max="19" width="1.33203125" style="5" hidden="1" customWidth="1"/>
    <col min="20" max="20" width="10.6640625" style="5" hidden="1" customWidth="1"/>
    <col min="21" max="21" width="8.33203125" style="5" hidden="1" customWidth="1"/>
    <col min="22" max="22" width="1.33203125" style="5" hidden="1" customWidth="1"/>
    <col min="23" max="24" width="10.6640625" style="5" hidden="1" customWidth="1"/>
    <col min="25" max="16384" width="8.88671875" style="5"/>
  </cols>
  <sheetData>
    <row r="1" spans="1:24" ht="33" customHeight="1">
      <c r="A1" s="1" t="s">
        <v>20</v>
      </c>
      <c r="B1" s="3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" customHeight="1">
      <c r="A2" s="6"/>
      <c r="B2" s="3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899999999999999" customHeight="1">
      <c r="A3" s="6"/>
      <c r="B3" s="36"/>
      <c r="C3" s="6"/>
      <c r="D3" s="6"/>
      <c r="E3" s="6"/>
      <c r="F3" s="6"/>
      <c r="G3" s="6"/>
      <c r="H3" s="6"/>
      <c r="I3" s="6"/>
      <c r="J3" s="6"/>
      <c r="K3" s="34"/>
      <c r="L3" s="6"/>
      <c r="M3" s="7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0.15" customHeight="1">
      <c r="A4" s="6"/>
      <c r="B4" s="3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3.15" customHeight="1">
      <c r="A5" s="8"/>
      <c r="B5" s="37"/>
      <c r="C5" s="9"/>
      <c r="D5" s="9"/>
      <c r="E5" s="9"/>
      <c r="F5" s="10"/>
      <c r="G5" s="10"/>
      <c r="H5" s="11"/>
      <c r="I5" s="10"/>
      <c r="J5" s="11"/>
      <c r="K5" s="10"/>
      <c r="L5" s="10"/>
      <c r="M5" s="12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9.899999999999999" customHeight="1">
      <c r="A6" s="13" t="s">
        <v>21</v>
      </c>
      <c r="B6" s="38" t="s">
        <v>22</v>
      </c>
      <c r="C6" s="14" t="s">
        <v>23</v>
      </c>
      <c r="D6" s="14" t="s">
        <v>24</v>
      </c>
      <c r="E6" s="15" t="s">
        <v>25</v>
      </c>
      <c r="F6" s="16" t="s">
        <v>26</v>
      </c>
      <c r="G6" s="16"/>
      <c r="H6" s="17" t="s">
        <v>27</v>
      </c>
      <c r="I6" s="18"/>
      <c r="J6" s="17" t="s">
        <v>28</v>
      </c>
      <c r="K6" s="16"/>
      <c r="L6" s="19"/>
      <c r="M6" s="20" t="s">
        <v>19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5.15" customHeight="1">
      <c r="A7" s="21" t="s">
        <v>29</v>
      </c>
      <c r="B7" s="39"/>
      <c r="C7" s="22"/>
      <c r="D7" s="23" t="s">
        <v>30</v>
      </c>
      <c r="E7" s="23" t="s">
        <v>30</v>
      </c>
      <c r="F7" s="2" t="s">
        <v>23</v>
      </c>
      <c r="G7" s="24" t="s">
        <v>31</v>
      </c>
      <c r="H7" s="24" t="s">
        <v>32</v>
      </c>
      <c r="I7" s="24" t="s">
        <v>33</v>
      </c>
      <c r="J7" s="24" t="s">
        <v>32</v>
      </c>
      <c r="K7" s="24" t="s">
        <v>33</v>
      </c>
      <c r="L7" s="2" t="s">
        <v>34</v>
      </c>
      <c r="M7" s="25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28.9" customHeight="1">
      <c r="A8" s="41" t="str">
        <f>IF(OR(ISNUMBER(E8),ISTEXT(C8)),1," ")</f>
        <v xml:space="preserve"> </v>
      </c>
      <c r="B8" s="42"/>
      <c r="C8" s="43"/>
      <c r="D8" s="44"/>
      <c r="E8" s="44"/>
      <c r="F8" s="43"/>
      <c r="G8" s="43"/>
      <c r="H8" s="26"/>
      <c r="I8" s="26"/>
      <c r="J8" s="26"/>
      <c r="K8" s="27"/>
      <c r="L8" s="52"/>
      <c r="M8" s="50"/>
      <c r="N8" s="28" t="s">
        <v>2</v>
      </c>
      <c r="O8" s="28">
        <f>COUNTIF(C8:C27,"전")</f>
        <v>0</v>
      </c>
      <c r="P8" s="28" t="s">
        <v>1</v>
      </c>
      <c r="Q8" s="28">
        <f>SUMIF(C8:C27,"전",E8:E27)</f>
        <v>0</v>
      </c>
      <c r="R8" s="28">
        <f>COUNTIF(X8:X27,"전국")</f>
        <v>0</v>
      </c>
      <c r="S8" s="28" t="s">
        <v>1</v>
      </c>
      <c r="T8" s="28">
        <f>SUMIF(X8:X27,"전국",E8:E27)</f>
        <v>0</v>
      </c>
      <c r="U8" s="28">
        <f t="shared" ref="U8:U23" si="0">O8-R8</f>
        <v>0</v>
      </c>
      <c r="V8" s="28" t="s">
        <v>1</v>
      </c>
      <c r="W8" s="28">
        <f t="shared" ref="W8:W23" si="1">Q8-T8</f>
        <v>0</v>
      </c>
      <c r="X8" s="28" t="str">
        <f t="shared" ref="X8:X23" si="2">CONCATENATE(C8,H8)</f>
        <v/>
      </c>
    </row>
    <row r="9" spans="1:24" ht="28.9" customHeight="1">
      <c r="A9" s="41" t="str">
        <f>IF(OR(ISNUMBER(E9),ISTEXT(C9)),A8+1," ")</f>
        <v xml:space="preserve"> </v>
      </c>
      <c r="B9" s="42"/>
      <c r="C9" s="43"/>
      <c r="D9" s="44"/>
      <c r="E9" s="44"/>
      <c r="F9" s="43"/>
      <c r="G9" s="43"/>
      <c r="H9" s="26"/>
      <c r="I9" s="26"/>
      <c r="J9" s="26"/>
      <c r="K9" s="26"/>
      <c r="L9" s="52"/>
      <c r="M9" s="50"/>
      <c r="N9" s="28" t="s">
        <v>3</v>
      </c>
      <c r="O9" s="28">
        <f>COUNTIF(C8:C27,"답")</f>
        <v>0</v>
      </c>
      <c r="P9" s="28" t="s">
        <v>1</v>
      </c>
      <c r="Q9" s="28">
        <f>SUMIF(C8:C27,"답",E8:E27)</f>
        <v>0</v>
      </c>
      <c r="R9" s="28">
        <f>COUNTIF(X8:X27,"답국")</f>
        <v>0</v>
      </c>
      <c r="S9" s="28" t="s">
        <v>1</v>
      </c>
      <c r="T9" s="28">
        <f>SUMIF(X8:X27,"답국",E8:E27)</f>
        <v>0</v>
      </c>
      <c r="U9" s="28">
        <f t="shared" si="0"/>
        <v>0</v>
      </c>
      <c r="V9" s="28" t="s">
        <v>1</v>
      </c>
      <c r="W9" s="28">
        <f t="shared" si="1"/>
        <v>0</v>
      </c>
      <c r="X9" s="28" t="str">
        <f t="shared" si="2"/>
        <v/>
      </c>
    </row>
    <row r="10" spans="1:24" ht="28.9" customHeight="1">
      <c r="A10" s="41" t="str">
        <f>IF(OR(ISNUMBER(E10),ISTEXT(C10)),A9+1," ")</f>
        <v xml:space="preserve"> </v>
      </c>
      <c r="B10" s="42"/>
      <c r="C10" s="43"/>
      <c r="D10" s="44"/>
      <c r="E10" s="44"/>
      <c r="F10" s="43"/>
      <c r="G10" s="43"/>
      <c r="H10" s="26"/>
      <c r="I10" s="26"/>
      <c r="J10" s="26"/>
      <c r="K10" s="26"/>
      <c r="L10" s="52"/>
      <c r="M10" s="50"/>
      <c r="N10" s="28" t="s">
        <v>4</v>
      </c>
      <c r="O10" s="28">
        <f>COUNTIF(C8:C27,"임")</f>
        <v>0</v>
      </c>
      <c r="P10" s="28" t="s">
        <v>1</v>
      </c>
      <c r="Q10" s="28">
        <f>SUMIF(C8:C27,"임",E8:E27)</f>
        <v>0</v>
      </c>
      <c r="R10" s="28">
        <f>COUNTIF(X8:X27,"임국")</f>
        <v>0</v>
      </c>
      <c r="S10" s="28" t="s">
        <v>1</v>
      </c>
      <c r="T10" s="28">
        <f>SUMIF(X8:X27,"임국",E8:E27)</f>
        <v>0</v>
      </c>
      <c r="U10" s="28">
        <f t="shared" si="0"/>
        <v>0</v>
      </c>
      <c r="V10" s="28" t="s">
        <v>1</v>
      </c>
      <c r="W10" s="28">
        <f t="shared" si="1"/>
        <v>0</v>
      </c>
      <c r="X10" s="28" t="str">
        <f t="shared" si="2"/>
        <v/>
      </c>
    </row>
    <row r="11" spans="1:24" ht="28.9" customHeight="1">
      <c r="A11" s="41" t="str">
        <f t="shared" ref="A11:A25" si="3">IF(OR(ISNUMBER(E11),ISTEXT(C11)),A10+1," ")</f>
        <v xml:space="preserve"> </v>
      </c>
      <c r="B11" s="42"/>
      <c r="C11" s="43"/>
      <c r="D11" s="44"/>
      <c r="E11" s="44"/>
      <c r="F11" s="43"/>
      <c r="G11" s="43"/>
      <c r="H11" s="26"/>
      <c r="I11" s="26"/>
      <c r="J11" s="26"/>
      <c r="K11" s="26"/>
      <c r="L11" s="52"/>
      <c r="M11" s="50"/>
      <c r="N11" s="28" t="s">
        <v>5</v>
      </c>
      <c r="O11" s="28">
        <f>COUNTIF(C8:C27,"대")</f>
        <v>0</v>
      </c>
      <c r="P11" s="28" t="s">
        <v>1</v>
      </c>
      <c r="Q11" s="28">
        <f>SUMIF(C8:C27,"대",E8:E27)</f>
        <v>0</v>
      </c>
      <c r="R11" s="28">
        <f>COUNTIF(X8:X27,"대국")</f>
        <v>0</v>
      </c>
      <c r="S11" s="28" t="s">
        <v>1</v>
      </c>
      <c r="T11" s="28">
        <f>SUMIF(X8:X27,"대국",E8:E27)</f>
        <v>0</v>
      </c>
      <c r="U11" s="28">
        <f t="shared" si="0"/>
        <v>0</v>
      </c>
      <c r="V11" s="28" t="s">
        <v>1</v>
      </c>
      <c r="W11" s="28">
        <f t="shared" si="1"/>
        <v>0</v>
      </c>
      <c r="X11" s="28" t="str">
        <f t="shared" si="2"/>
        <v/>
      </c>
    </row>
    <row r="12" spans="1:24" ht="28.9" customHeight="1">
      <c r="A12" s="41" t="str">
        <f t="shared" si="3"/>
        <v xml:space="preserve"> </v>
      </c>
      <c r="B12" s="42"/>
      <c r="C12" s="43"/>
      <c r="D12" s="44"/>
      <c r="E12" s="44"/>
      <c r="F12" s="43"/>
      <c r="G12" s="43"/>
      <c r="H12" s="26"/>
      <c r="I12" s="26"/>
      <c r="J12" s="26"/>
      <c r="K12" s="26"/>
      <c r="L12" s="52"/>
      <c r="M12" s="50"/>
      <c r="N12" s="28" t="s">
        <v>6</v>
      </c>
      <c r="O12" s="28">
        <f>COUNTIF(C8:C27,"도")</f>
        <v>0</v>
      </c>
      <c r="P12" s="28" t="s">
        <v>1</v>
      </c>
      <c r="Q12" s="28">
        <f>SUMIF(C8:C27,"도",E8:E27)</f>
        <v>0</v>
      </c>
      <c r="R12" s="28">
        <f>COUNTIF(X8:X27,"도국")</f>
        <v>0</v>
      </c>
      <c r="S12" s="28" t="s">
        <v>1</v>
      </c>
      <c r="T12" s="28">
        <f>SUMIF(X8:X27,"도국",E8:E27)</f>
        <v>0</v>
      </c>
      <c r="U12" s="28">
        <f t="shared" si="0"/>
        <v>0</v>
      </c>
      <c r="V12" s="28" t="s">
        <v>1</v>
      </c>
      <c r="W12" s="28">
        <f t="shared" si="1"/>
        <v>0</v>
      </c>
      <c r="X12" s="28" t="str">
        <f t="shared" si="2"/>
        <v/>
      </c>
    </row>
    <row r="13" spans="1:24" ht="28.9" customHeight="1">
      <c r="A13" s="41" t="str">
        <f t="shared" si="3"/>
        <v xml:space="preserve"> </v>
      </c>
      <c r="B13" s="42"/>
      <c r="C13" s="43"/>
      <c r="D13" s="44"/>
      <c r="E13" s="44"/>
      <c r="F13" s="43"/>
      <c r="G13" s="43"/>
      <c r="H13" s="26"/>
      <c r="I13" s="26"/>
      <c r="J13" s="26"/>
      <c r="K13" s="26"/>
      <c r="L13" s="52"/>
      <c r="M13" s="50"/>
      <c r="N13" s="28" t="s">
        <v>7</v>
      </c>
      <c r="O13" s="28">
        <f>COUNTIF(C8:C27,"천")</f>
        <v>0</v>
      </c>
      <c r="P13" s="28" t="s">
        <v>1</v>
      </c>
      <c r="Q13" s="28">
        <f>SUMIF(C8:C27,"천",E8:E27)</f>
        <v>0</v>
      </c>
      <c r="R13" s="28">
        <f>COUNTIF(X8:X27,"천국")</f>
        <v>0</v>
      </c>
      <c r="S13" s="28" t="s">
        <v>1</v>
      </c>
      <c r="T13" s="28">
        <f>SUMIF(X8:X27,"천국",E8:E27)</f>
        <v>0</v>
      </c>
      <c r="U13" s="28">
        <f t="shared" si="0"/>
        <v>0</v>
      </c>
      <c r="V13" s="28" t="s">
        <v>1</v>
      </c>
      <c r="W13" s="28">
        <f t="shared" si="1"/>
        <v>0</v>
      </c>
      <c r="X13" s="28" t="str">
        <f t="shared" si="2"/>
        <v/>
      </c>
    </row>
    <row r="14" spans="1:24" ht="28.9" customHeight="1">
      <c r="A14" s="41" t="str">
        <f t="shared" si="3"/>
        <v xml:space="preserve"> </v>
      </c>
      <c r="B14" s="42"/>
      <c r="C14" s="43"/>
      <c r="D14" s="44"/>
      <c r="E14" s="44"/>
      <c r="F14" s="43"/>
      <c r="G14" s="43"/>
      <c r="H14" s="26"/>
      <c r="I14" s="26"/>
      <c r="J14" s="26"/>
      <c r="K14" s="26"/>
      <c r="L14" s="52"/>
      <c r="M14" s="50"/>
      <c r="N14" s="28" t="s">
        <v>8</v>
      </c>
      <c r="O14" s="28">
        <f>COUNTIF(C8:C27,"구")</f>
        <v>0</v>
      </c>
      <c r="P14" s="28" t="s">
        <v>1</v>
      </c>
      <c r="Q14" s="28">
        <f>SUMIF(C8:C27,"구",E8:E27)</f>
        <v>0</v>
      </c>
      <c r="R14" s="28">
        <f>COUNTIF(X8:X27,"구국")</f>
        <v>0</v>
      </c>
      <c r="S14" s="28" t="s">
        <v>1</v>
      </c>
      <c r="T14" s="28">
        <f>SUMIF(X8:X27,"구국",E8:E27)</f>
        <v>0</v>
      </c>
      <c r="U14" s="28">
        <f t="shared" si="0"/>
        <v>0</v>
      </c>
      <c r="V14" s="28" t="s">
        <v>1</v>
      </c>
      <c r="W14" s="28">
        <f t="shared" si="1"/>
        <v>0</v>
      </c>
      <c r="X14" s="28" t="str">
        <f t="shared" si="2"/>
        <v/>
      </c>
    </row>
    <row r="15" spans="1:24" ht="28.9" customHeight="1">
      <c r="A15" s="41" t="str">
        <f t="shared" si="3"/>
        <v xml:space="preserve"> </v>
      </c>
      <c r="B15" s="42"/>
      <c r="C15" s="43"/>
      <c r="D15" s="44"/>
      <c r="E15" s="44"/>
      <c r="F15" s="43"/>
      <c r="G15" s="43"/>
      <c r="H15" s="26"/>
      <c r="I15" s="26"/>
      <c r="J15" s="26"/>
      <c r="K15" s="26"/>
      <c r="L15" s="52"/>
      <c r="M15" s="50"/>
      <c r="N15" s="28" t="s">
        <v>9</v>
      </c>
      <c r="O15" s="28">
        <f>COUNTIF(C8:C27,"제")</f>
        <v>0</v>
      </c>
      <c r="P15" s="28" t="s">
        <v>1</v>
      </c>
      <c r="Q15" s="28">
        <f>SUMIF(C8:C27,"제",E8:E27)</f>
        <v>0</v>
      </c>
      <c r="R15" s="28">
        <f>COUNTIF(X8:X27,"제국")</f>
        <v>0</v>
      </c>
      <c r="S15" s="28" t="s">
        <v>1</v>
      </c>
      <c r="T15" s="28">
        <f>SUMIF(X8:X27,"제국",E8:E27)</f>
        <v>0</v>
      </c>
      <c r="U15" s="28">
        <f t="shared" si="0"/>
        <v>0</v>
      </c>
      <c r="V15" s="28" t="s">
        <v>1</v>
      </c>
      <c r="W15" s="28">
        <f t="shared" si="1"/>
        <v>0</v>
      </c>
      <c r="X15" s="28" t="str">
        <f t="shared" si="2"/>
        <v/>
      </c>
    </row>
    <row r="16" spans="1:24" ht="28.9" customHeight="1">
      <c r="A16" s="41" t="str">
        <f t="shared" si="3"/>
        <v xml:space="preserve"> </v>
      </c>
      <c r="B16" s="42"/>
      <c r="C16" s="43"/>
      <c r="D16" s="44"/>
      <c r="E16" s="44"/>
      <c r="F16" s="43"/>
      <c r="G16" s="43"/>
      <c r="H16" s="26"/>
      <c r="I16" s="26"/>
      <c r="J16" s="26"/>
      <c r="K16" s="26"/>
      <c r="L16" s="52"/>
      <c r="M16" s="50"/>
      <c r="N16" s="28" t="s">
        <v>10</v>
      </c>
      <c r="O16" s="28">
        <f>COUNTIF(C8:C27,"유")</f>
        <v>0</v>
      </c>
      <c r="P16" s="28" t="s">
        <v>1</v>
      </c>
      <c r="Q16" s="28">
        <f>SUMIF(C8:C27,"유",E8:E27)</f>
        <v>0</v>
      </c>
      <c r="R16" s="28">
        <f>COUNTIF(X8:X27,"유국")</f>
        <v>0</v>
      </c>
      <c r="S16" s="28" t="s">
        <v>1</v>
      </c>
      <c r="T16" s="28">
        <f>SUMIF(X8:X27,"유국",E8:E27)</f>
        <v>0</v>
      </c>
      <c r="U16" s="28">
        <f t="shared" si="0"/>
        <v>0</v>
      </c>
      <c r="V16" s="28" t="s">
        <v>1</v>
      </c>
      <c r="W16" s="28">
        <f t="shared" si="1"/>
        <v>0</v>
      </c>
      <c r="X16" s="28" t="str">
        <f t="shared" si="2"/>
        <v/>
      </c>
    </row>
    <row r="17" spans="1:24" ht="28.9" customHeight="1">
      <c r="A17" s="41" t="str">
        <f t="shared" si="3"/>
        <v xml:space="preserve"> </v>
      </c>
      <c r="B17" s="42"/>
      <c r="C17" s="43"/>
      <c r="D17" s="44"/>
      <c r="E17" s="44"/>
      <c r="F17" s="43"/>
      <c r="G17" s="43"/>
      <c r="H17" s="26"/>
      <c r="I17" s="26"/>
      <c r="J17" s="26"/>
      <c r="K17" s="26"/>
      <c r="L17" s="52"/>
      <c r="M17" s="50"/>
      <c r="N17" s="28" t="s">
        <v>11</v>
      </c>
      <c r="O17" s="28">
        <f>COUNTIF(C8:C27,"과")</f>
        <v>0</v>
      </c>
      <c r="P17" s="28" t="s">
        <v>1</v>
      </c>
      <c r="Q17" s="28">
        <f>SUMIF(C8:C27,"과",E8:E27)</f>
        <v>0</v>
      </c>
      <c r="R17" s="28">
        <f>COUNTIF(X8:X27,"과국")</f>
        <v>0</v>
      </c>
      <c r="S17" s="28" t="s">
        <v>1</v>
      </c>
      <c r="T17" s="28">
        <f>SUMIF(X8:X27,"과국",E8:E27)</f>
        <v>0</v>
      </c>
      <c r="U17" s="28">
        <f t="shared" si="0"/>
        <v>0</v>
      </c>
      <c r="V17" s="28" t="s">
        <v>1</v>
      </c>
      <c r="W17" s="28">
        <f t="shared" si="1"/>
        <v>0</v>
      </c>
      <c r="X17" s="28" t="str">
        <f t="shared" si="2"/>
        <v/>
      </c>
    </row>
    <row r="18" spans="1:24" ht="28.9" customHeight="1">
      <c r="A18" s="41" t="str">
        <f t="shared" si="3"/>
        <v xml:space="preserve"> </v>
      </c>
      <c r="B18" s="42"/>
      <c r="C18" s="43"/>
      <c r="D18" s="44"/>
      <c r="E18" s="44"/>
      <c r="F18" s="43"/>
      <c r="G18" s="43"/>
      <c r="H18" s="26"/>
      <c r="I18" s="26"/>
      <c r="J18" s="26"/>
      <c r="K18" s="26"/>
      <c r="L18" s="52"/>
      <c r="M18" s="50"/>
      <c r="N18" s="28" t="s">
        <v>12</v>
      </c>
      <c r="O18" s="28">
        <f>COUNTIF(C8:C27,"묘")</f>
        <v>0</v>
      </c>
      <c r="P18" s="28" t="s">
        <v>1</v>
      </c>
      <c r="Q18" s="28">
        <f>SUMIF(C8:C27,"묘",E8:E27)</f>
        <v>0</v>
      </c>
      <c r="R18" s="28">
        <f>COUNTIF(X8:X27,"묘국")</f>
        <v>0</v>
      </c>
      <c r="S18" s="28" t="s">
        <v>1</v>
      </c>
      <c r="T18" s="28">
        <f>SUMIF(X8:X27,"묘국",E8:E27)</f>
        <v>0</v>
      </c>
      <c r="U18" s="28">
        <f t="shared" si="0"/>
        <v>0</v>
      </c>
      <c r="V18" s="28" t="s">
        <v>1</v>
      </c>
      <c r="W18" s="28">
        <f t="shared" si="1"/>
        <v>0</v>
      </c>
      <c r="X18" s="28" t="str">
        <f t="shared" si="2"/>
        <v/>
      </c>
    </row>
    <row r="19" spans="1:24" ht="28.9" customHeight="1">
      <c r="A19" s="41" t="str">
        <f t="shared" si="3"/>
        <v xml:space="preserve"> </v>
      </c>
      <c r="B19" s="42"/>
      <c r="C19" s="43"/>
      <c r="D19" s="44"/>
      <c r="E19" s="44"/>
      <c r="F19" s="43"/>
      <c r="G19" s="43"/>
      <c r="H19" s="26"/>
      <c r="I19" s="26"/>
      <c r="J19" s="26"/>
      <c r="K19" s="26"/>
      <c r="L19" s="52"/>
      <c r="M19" s="50"/>
      <c r="N19" s="28" t="s">
        <v>13</v>
      </c>
      <c r="O19" s="28">
        <f>COUNTIF(C8:C27,"목")</f>
        <v>0</v>
      </c>
      <c r="P19" s="28" t="s">
        <v>1</v>
      </c>
      <c r="Q19" s="28">
        <f>SUMIF(C8:C27,"목",E8:E27)</f>
        <v>0</v>
      </c>
      <c r="R19" s="28">
        <f>COUNTIF(X8:X27,"목국")</f>
        <v>0</v>
      </c>
      <c r="S19" s="28" t="s">
        <v>1</v>
      </c>
      <c r="T19" s="28">
        <f>SUMIF(X8:X27,"목국",E8:E27)</f>
        <v>0</v>
      </c>
      <c r="U19" s="28">
        <f t="shared" si="0"/>
        <v>0</v>
      </c>
      <c r="V19" s="28" t="s">
        <v>1</v>
      </c>
      <c r="W19" s="28">
        <f t="shared" si="1"/>
        <v>0</v>
      </c>
      <c r="X19" s="28" t="str">
        <f t="shared" si="2"/>
        <v/>
      </c>
    </row>
    <row r="20" spans="1:24" ht="28.9" customHeight="1">
      <c r="A20" s="41" t="str">
        <f t="shared" si="3"/>
        <v xml:space="preserve"> </v>
      </c>
      <c r="B20" s="42"/>
      <c r="C20" s="43"/>
      <c r="D20" s="44"/>
      <c r="E20" s="44"/>
      <c r="F20" s="43"/>
      <c r="G20" s="43"/>
      <c r="H20" s="26"/>
      <c r="I20" s="26"/>
      <c r="J20" s="26"/>
      <c r="K20" s="26"/>
      <c r="L20" s="52"/>
      <c r="M20" s="50"/>
      <c r="N20" s="28" t="s">
        <v>14</v>
      </c>
      <c r="O20" s="28">
        <f>COUNTIF(C8:C27,"잡")</f>
        <v>0</v>
      </c>
      <c r="P20" s="28" t="s">
        <v>1</v>
      </c>
      <c r="Q20" s="28">
        <f>SUMIF(C8:C27,"잡",E8:E27)</f>
        <v>0</v>
      </c>
      <c r="R20" s="28">
        <f>COUNTIF(X8:X27,"잡국")</f>
        <v>0</v>
      </c>
      <c r="S20" s="28" t="s">
        <v>1</v>
      </c>
      <c r="T20" s="28">
        <f>SUMIF(X8:X27,"잡국",E8:E27)</f>
        <v>0</v>
      </c>
      <c r="U20" s="28">
        <f t="shared" si="0"/>
        <v>0</v>
      </c>
      <c r="V20" s="28" t="s">
        <v>1</v>
      </c>
      <c r="W20" s="28">
        <f t="shared" si="1"/>
        <v>0</v>
      </c>
      <c r="X20" s="28" t="str">
        <f t="shared" si="2"/>
        <v/>
      </c>
    </row>
    <row r="21" spans="1:24" ht="28.9" customHeight="1">
      <c r="A21" s="41" t="str">
        <f t="shared" si="3"/>
        <v xml:space="preserve"> </v>
      </c>
      <c r="B21" s="42"/>
      <c r="C21" s="43"/>
      <c r="D21" s="44"/>
      <c r="E21" s="44"/>
      <c r="F21" s="43"/>
      <c r="G21" s="43"/>
      <c r="H21" s="26"/>
      <c r="I21" s="26"/>
      <c r="J21" s="26"/>
      <c r="K21" s="26"/>
      <c r="L21" s="52"/>
      <c r="M21" s="50"/>
      <c r="N21" s="28" t="s">
        <v>15</v>
      </c>
      <c r="O21" s="28">
        <f>COUNTIF(C8:C27,"학")</f>
        <v>0</v>
      </c>
      <c r="P21" s="28" t="s">
        <v>1</v>
      </c>
      <c r="Q21" s="28">
        <f>SUMIF(C8:C27,"학",E8:E27)</f>
        <v>0</v>
      </c>
      <c r="R21" s="28">
        <f>COUNTIF(X8:X27,"학국")</f>
        <v>0</v>
      </c>
      <c r="S21" s="28" t="s">
        <v>1</v>
      </c>
      <c r="T21" s="28">
        <f>SUMIF(X8:X27,"학국",E8:E27)</f>
        <v>0</v>
      </c>
      <c r="U21" s="28">
        <f t="shared" si="0"/>
        <v>0</v>
      </c>
      <c r="V21" s="28" t="s">
        <v>1</v>
      </c>
      <c r="W21" s="28">
        <f t="shared" si="1"/>
        <v>0</v>
      </c>
      <c r="X21" s="28" t="str">
        <f t="shared" si="2"/>
        <v/>
      </c>
    </row>
    <row r="22" spans="1:24" ht="28.9" customHeight="1">
      <c r="A22" s="41" t="str">
        <f t="shared" si="3"/>
        <v xml:space="preserve"> </v>
      </c>
      <c r="B22" s="42"/>
      <c r="C22" s="43"/>
      <c r="D22" s="44"/>
      <c r="E22" s="44"/>
      <c r="F22" s="43"/>
      <c r="G22" s="43"/>
      <c r="H22" s="26"/>
      <c r="I22" s="26"/>
      <c r="J22" s="26"/>
      <c r="K22" s="26"/>
      <c r="L22" s="52"/>
      <c r="M22" s="50"/>
      <c r="N22" s="28" t="s">
        <v>16</v>
      </c>
      <c r="O22" s="28">
        <f>COUNTIF(C8:C27,"수")</f>
        <v>0</v>
      </c>
      <c r="P22" s="28" t="s">
        <v>1</v>
      </c>
      <c r="Q22" s="28">
        <f>SUMIF(C8:C27,"수",E8:E27)</f>
        <v>0</v>
      </c>
      <c r="R22" s="28">
        <f>COUNTIF(X8:X27,"수국")</f>
        <v>0</v>
      </c>
      <c r="S22" s="28" t="s">
        <v>1</v>
      </c>
      <c r="T22" s="28">
        <f>SUMIF(X8:X27,"수국",E8:E27)</f>
        <v>0</v>
      </c>
      <c r="U22" s="28">
        <f t="shared" si="0"/>
        <v>0</v>
      </c>
      <c r="V22" s="28" t="s">
        <v>1</v>
      </c>
      <c r="W22" s="28">
        <f t="shared" si="1"/>
        <v>0</v>
      </c>
      <c r="X22" s="28" t="str">
        <f t="shared" si="2"/>
        <v/>
      </c>
    </row>
    <row r="23" spans="1:24" ht="28.9" customHeight="1">
      <c r="A23" s="41" t="str">
        <f t="shared" si="3"/>
        <v xml:space="preserve"> </v>
      </c>
      <c r="B23" s="42"/>
      <c r="C23" s="43"/>
      <c r="D23" s="44"/>
      <c r="E23" s="44"/>
      <c r="F23" s="43"/>
      <c r="G23" s="43"/>
      <c r="H23" s="26"/>
      <c r="I23" s="26"/>
      <c r="J23" s="26"/>
      <c r="K23" s="26"/>
      <c r="L23" s="52"/>
      <c r="M23" s="50"/>
      <c r="N23" s="29" t="s">
        <v>17</v>
      </c>
      <c r="O23" s="28">
        <f>COUNTIF(C8:C27,"장")</f>
        <v>0</v>
      </c>
      <c r="P23" s="28" t="s">
        <v>1</v>
      </c>
      <c r="Q23" s="28">
        <f>SUMIF(C8:C27,"장",E8:E27)</f>
        <v>0</v>
      </c>
      <c r="R23" s="28">
        <f>COUNTIF(X8:X27,"장국")</f>
        <v>0</v>
      </c>
      <c r="S23" s="28" t="s">
        <v>1</v>
      </c>
      <c r="T23" s="28">
        <f>SUMIF(X8:X27,"장국",E8:E27)</f>
        <v>0</v>
      </c>
      <c r="U23" s="28">
        <f t="shared" si="0"/>
        <v>0</v>
      </c>
      <c r="V23" s="28" t="s">
        <v>1</v>
      </c>
      <c r="W23" s="28">
        <f t="shared" si="1"/>
        <v>0</v>
      </c>
      <c r="X23" s="30" t="str">
        <f t="shared" si="2"/>
        <v/>
      </c>
    </row>
    <row r="24" spans="1:24" ht="28.9" customHeight="1">
      <c r="A24" s="41" t="str">
        <f t="shared" si="3"/>
        <v xml:space="preserve"> </v>
      </c>
      <c r="B24" s="42"/>
      <c r="C24" s="43"/>
      <c r="D24" s="44"/>
      <c r="E24" s="44"/>
      <c r="F24" s="43"/>
      <c r="G24" s="43"/>
      <c r="H24" s="26"/>
      <c r="I24" s="26"/>
      <c r="J24" s="26"/>
      <c r="K24" s="26"/>
      <c r="L24" s="52"/>
      <c r="M24" s="50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30" t="str">
        <f t="shared" ref="X24:X39" si="4">CONCATENATE(C24,H24)</f>
        <v/>
      </c>
    </row>
    <row r="25" spans="1:24" ht="28.9" customHeight="1">
      <c r="A25" s="41" t="str">
        <f t="shared" si="3"/>
        <v xml:space="preserve"> </v>
      </c>
      <c r="B25" s="42"/>
      <c r="C25" s="43"/>
      <c r="D25" s="44"/>
      <c r="E25" s="44"/>
      <c r="F25" s="43"/>
      <c r="G25" s="43"/>
      <c r="H25" s="26"/>
      <c r="I25" s="26"/>
      <c r="J25" s="26"/>
      <c r="K25" s="26"/>
      <c r="L25" s="52"/>
      <c r="M25" s="5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30" t="str">
        <f t="shared" si="4"/>
        <v/>
      </c>
    </row>
    <row r="26" spans="1:24" ht="28.9" customHeight="1">
      <c r="A26" s="41" t="str">
        <f>IF(OR(ISNUMBER(E26),ISTEXT(C26)),A25+1," ")</f>
        <v xml:space="preserve"> </v>
      </c>
      <c r="B26" s="42"/>
      <c r="C26" s="43"/>
      <c r="D26" s="44"/>
      <c r="E26" s="44"/>
      <c r="F26" s="43"/>
      <c r="G26" s="43"/>
      <c r="H26" s="26"/>
      <c r="I26" s="26"/>
      <c r="J26" s="26"/>
      <c r="K26" s="26"/>
      <c r="L26" s="52"/>
      <c r="M26" s="50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tr">
        <f t="shared" si="4"/>
        <v/>
      </c>
    </row>
    <row r="27" spans="1:24" ht="28.9" customHeight="1">
      <c r="A27" s="41" t="str">
        <f>IF(OR(ISNUMBER(E27),ISTEXT(C27)),A26+1," ")</f>
        <v xml:space="preserve"> </v>
      </c>
      <c r="B27" s="42"/>
      <c r="C27" s="43"/>
      <c r="D27" s="44"/>
      <c r="E27" s="44"/>
      <c r="F27" s="43"/>
      <c r="G27" s="43"/>
      <c r="H27" s="26"/>
      <c r="I27" s="26"/>
      <c r="J27" s="26"/>
      <c r="K27" s="26"/>
      <c r="L27" s="52"/>
      <c r="M27" s="50"/>
      <c r="N27" s="28" t="s">
        <v>18</v>
      </c>
      <c r="O27" s="28">
        <f>COUNTIF(C8:C27," ")</f>
        <v>0</v>
      </c>
      <c r="P27" s="28" t="s">
        <v>1</v>
      </c>
      <c r="Q27" s="28">
        <f>SUMIF(C8:C27," ",E8:E27)</f>
        <v>0</v>
      </c>
      <c r="R27" s="28"/>
      <c r="S27" s="28" t="s">
        <v>1</v>
      </c>
      <c r="T27" s="28"/>
      <c r="U27" s="28">
        <f>O27</f>
        <v>0</v>
      </c>
      <c r="V27" s="28" t="s">
        <v>1</v>
      </c>
      <c r="W27" s="28">
        <f>Q27</f>
        <v>0</v>
      </c>
      <c r="X27" s="28" t="str">
        <f t="shared" si="4"/>
        <v/>
      </c>
    </row>
    <row r="28" spans="1:24" ht="28.9" customHeight="1">
      <c r="A28" s="45" t="s">
        <v>35</v>
      </c>
      <c r="B28" s="46"/>
      <c r="C28" s="47"/>
      <c r="D28" s="48"/>
      <c r="E28" s="49">
        <f>SUM(E8:E27)</f>
        <v>0</v>
      </c>
      <c r="F28" s="47"/>
      <c r="G28" s="47"/>
      <c r="H28" s="31"/>
      <c r="I28" s="31"/>
      <c r="J28" s="31"/>
      <c r="K28" s="31"/>
      <c r="L28" s="33"/>
      <c r="M28" s="51"/>
      <c r="N28" s="29" t="s">
        <v>0</v>
      </c>
      <c r="O28" s="28">
        <f>SUM(O8:O27)</f>
        <v>0</v>
      </c>
      <c r="P28" s="28" t="s">
        <v>1</v>
      </c>
      <c r="Q28" s="28">
        <f>SUM(Q8:Q27)</f>
        <v>0</v>
      </c>
      <c r="R28" s="28">
        <f>SUM(R8:R27)</f>
        <v>0</v>
      </c>
      <c r="S28" s="28" t="s">
        <v>1</v>
      </c>
      <c r="T28" s="28">
        <f>SUM(T8:T27)</f>
        <v>0</v>
      </c>
      <c r="U28" s="28">
        <f>SUM(U8:U27)</f>
        <v>0</v>
      </c>
      <c r="V28" s="28" t="s">
        <v>1</v>
      </c>
      <c r="W28" s="28">
        <f>SUM(W8:W27)</f>
        <v>0</v>
      </c>
      <c r="X28" s="28" t="str">
        <f t="shared" si="4"/>
        <v/>
      </c>
    </row>
    <row r="29" spans="1:24" ht="28.9" customHeight="1">
      <c r="A29" s="41" t="str">
        <f>IF(OR(ISNUMBER(E29),ISTEXT(C29)),A27+1," ")</f>
        <v xml:space="preserve"> </v>
      </c>
      <c r="B29" s="42"/>
      <c r="C29" s="43"/>
      <c r="D29" s="44"/>
      <c r="E29" s="44"/>
      <c r="F29" s="43"/>
      <c r="G29" s="43"/>
      <c r="H29" s="26"/>
      <c r="I29" s="26"/>
      <c r="J29" s="26"/>
      <c r="K29" s="27"/>
      <c r="L29" s="52"/>
      <c r="M29" s="50"/>
      <c r="N29" s="28" t="s">
        <v>2</v>
      </c>
      <c r="O29" s="28">
        <f>COUNTIF(C29:C48,"전")</f>
        <v>0</v>
      </c>
      <c r="P29" s="28" t="s">
        <v>1</v>
      </c>
      <c r="Q29" s="28">
        <f>SUMIF(C29:C48,"전",E29:E48)</f>
        <v>0</v>
      </c>
      <c r="R29" s="28">
        <f>COUNTIF(X29:X48,"전국")</f>
        <v>0</v>
      </c>
      <c r="S29" s="28" t="s">
        <v>1</v>
      </c>
      <c r="T29" s="28">
        <f>SUMIF(X29:X48,"전국",E29:E48)</f>
        <v>0</v>
      </c>
      <c r="U29" s="28">
        <f t="shared" ref="U29:U44" si="5">O29-R29</f>
        <v>0</v>
      </c>
      <c r="V29" s="28" t="s">
        <v>1</v>
      </c>
      <c r="W29" s="28">
        <f t="shared" ref="W29:W44" si="6">Q29-T29</f>
        <v>0</v>
      </c>
      <c r="X29" s="28" t="str">
        <f t="shared" si="4"/>
        <v/>
      </c>
    </row>
    <row r="30" spans="1:24" ht="28.9" customHeight="1">
      <c r="A30" s="41" t="str">
        <f>IF(OR(ISNUMBER(E30),ISTEXT(C30)),A29+1," ")</f>
        <v xml:space="preserve"> </v>
      </c>
      <c r="B30" s="42"/>
      <c r="C30" s="43"/>
      <c r="D30" s="44"/>
      <c r="E30" s="44"/>
      <c r="F30" s="43"/>
      <c r="G30" s="43"/>
      <c r="H30" s="26"/>
      <c r="I30" s="26"/>
      <c r="J30" s="26"/>
      <c r="K30" s="26"/>
      <c r="L30" s="52"/>
      <c r="M30" s="50"/>
      <c r="N30" s="28" t="s">
        <v>3</v>
      </c>
      <c r="O30" s="28">
        <f>COUNTIF(C29:C48,"답")</f>
        <v>0</v>
      </c>
      <c r="P30" s="28" t="s">
        <v>1</v>
      </c>
      <c r="Q30" s="28">
        <f>SUMIF(C29:C48,"답",E29:E48)</f>
        <v>0</v>
      </c>
      <c r="R30" s="28">
        <f>COUNTIF(X29:X48,"답국")</f>
        <v>0</v>
      </c>
      <c r="S30" s="28" t="s">
        <v>1</v>
      </c>
      <c r="T30" s="28">
        <f>SUMIF(X29:X48,"답국",E29:E48)</f>
        <v>0</v>
      </c>
      <c r="U30" s="28">
        <f t="shared" si="5"/>
        <v>0</v>
      </c>
      <c r="V30" s="28" t="s">
        <v>1</v>
      </c>
      <c r="W30" s="28">
        <f t="shared" si="6"/>
        <v>0</v>
      </c>
      <c r="X30" s="28" t="str">
        <f t="shared" si="4"/>
        <v/>
      </c>
    </row>
    <row r="31" spans="1:24" ht="28.9" customHeight="1">
      <c r="A31" s="41" t="str">
        <f t="shared" ref="A31:A45" si="7">IF(OR(ISNUMBER(E31),ISTEXT(C31)),A30+1," ")</f>
        <v xml:space="preserve"> </v>
      </c>
      <c r="B31" s="42"/>
      <c r="C31" s="43"/>
      <c r="D31" s="44"/>
      <c r="E31" s="44"/>
      <c r="F31" s="43"/>
      <c r="G31" s="43"/>
      <c r="H31" s="26"/>
      <c r="I31" s="26"/>
      <c r="J31" s="26"/>
      <c r="K31" s="26"/>
      <c r="L31" s="52"/>
      <c r="M31" s="50"/>
      <c r="N31" s="28" t="s">
        <v>4</v>
      </c>
      <c r="O31" s="28">
        <f>COUNTIF(C29:C48,"임")</f>
        <v>0</v>
      </c>
      <c r="P31" s="28" t="s">
        <v>1</v>
      </c>
      <c r="Q31" s="28">
        <f>SUMIF(C29:C48,"임",E29:E48)</f>
        <v>0</v>
      </c>
      <c r="R31" s="28">
        <f>COUNTIF(X29:X48,"임국")</f>
        <v>0</v>
      </c>
      <c r="S31" s="28" t="s">
        <v>1</v>
      </c>
      <c r="T31" s="28">
        <f>SUMIF(X29:X48,"임국",E29:E48)</f>
        <v>0</v>
      </c>
      <c r="U31" s="28">
        <f t="shared" si="5"/>
        <v>0</v>
      </c>
      <c r="V31" s="28" t="s">
        <v>1</v>
      </c>
      <c r="W31" s="28">
        <f t="shared" si="6"/>
        <v>0</v>
      </c>
      <c r="X31" s="28" t="str">
        <f t="shared" si="4"/>
        <v/>
      </c>
    </row>
    <row r="32" spans="1:24" ht="28.9" customHeight="1">
      <c r="A32" s="41" t="str">
        <f t="shared" si="7"/>
        <v xml:space="preserve"> </v>
      </c>
      <c r="B32" s="42"/>
      <c r="C32" s="43"/>
      <c r="D32" s="44"/>
      <c r="E32" s="44"/>
      <c r="F32" s="43"/>
      <c r="G32" s="43"/>
      <c r="H32" s="26"/>
      <c r="I32" s="26"/>
      <c r="J32" s="26"/>
      <c r="K32" s="26"/>
      <c r="L32" s="52"/>
      <c r="M32" s="50"/>
      <c r="N32" s="28" t="s">
        <v>5</v>
      </c>
      <c r="O32" s="28">
        <f>COUNTIF(C29:C48,"대")</f>
        <v>0</v>
      </c>
      <c r="P32" s="28" t="s">
        <v>1</v>
      </c>
      <c r="Q32" s="28">
        <f>SUMIF(C29:C48,"대",E29:E48)</f>
        <v>0</v>
      </c>
      <c r="R32" s="28">
        <f>COUNTIF(X29:X48,"대국")</f>
        <v>0</v>
      </c>
      <c r="S32" s="28" t="s">
        <v>1</v>
      </c>
      <c r="T32" s="28">
        <f>SUMIF(X29:X48,"대국",E29:E48)</f>
        <v>0</v>
      </c>
      <c r="U32" s="28">
        <f t="shared" si="5"/>
        <v>0</v>
      </c>
      <c r="V32" s="28" t="s">
        <v>1</v>
      </c>
      <c r="W32" s="28">
        <f t="shared" si="6"/>
        <v>0</v>
      </c>
      <c r="X32" s="28" t="str">
        <f t="shared" si="4"/>
        <v/>
      </c>
    </row>
    <row r="33" spans="1:24" ht="28.9" customHeight="1">
      <c r="A33" s="41" t="str">
        <f t="shared" si="7"/>
        <v xml:space="preserve"> </v>
      </c>
      <c r="B33" s="42"/>
      <c r="C33" s="43"/>
      <c r="D33" s="44"/>
      <c r="E33" s="44"/>
      <c r="F33" s="43"/>
      <c r="G33" s="43"/>
      <c r="H33" s="26"/>
      <c r="I33" s="26"/>
      <c r="J33" s="26"/>
      <c r="K33" s="26"/>
      <c r="L33" s="52"/>
      <c r="M33" s="50"/>
      <c r="N33" s="28" t="s">
        <v>6</v>
      </c>
      <c r="O33" s="28">
        <f>COUNTIF(C29:C48,"도")</f>
        <v>0</v>
      </c>
      <c r="P33" s="28" t="s">
        <v>1</v>
      </c>
      <c r="Q33" s="28">
        <f>SUMIF(C29:C48,"도",E29:E48)</f>
        <v>0</v>
      </c>
      <c r="R33" s="28">
        <f>COUNTIF(X29:X48,"도국")</f>
        <v>0</v>
      </c>
      <c r="S33" s="28" t="s">
        <v>1</v>
      </c>
      <c r="T33" s="28">
        <f>SUMIF(X29:X48,"도국",E29:E48)</f>
        <v>0</v>
      </c>
      <c r="U33" s="28">
        <f t="shared" si="5"/>
        <v>0</v>
      </c>
      <c r="V33" s="28" t="s">
        <v>1</v>
      </c>
      <c r="W33" s="28">
        <f t="shared" si="6"/>
        <v>0</v>
      </c>
      <c r="X33" s="28" t="str">
        <f t="shared" si="4"/>
        <v/>
      </c>
    </row>
    <row r="34" spans="1:24" ht="28.9" customHeight="1">
      <c r="A34" s="41" t="str">
        <f t="shared" si="7"/>
        <v xml:space="preserve"> </v>
      </c>
      <c r="B34" s="42"/>
      <c r="C34" s="43"/>
      <c r="D34" s="44"/>
      <c r="E34" s="44"/>
      <c r="F34" s="43"/>
      <c r="G34" s="43"/>
      <c r="H34" s="26"/>
      <c r="I34" s="26"/>
      <c r="J34" s="26"/>
      <c r="K34" s="26"/>
      <c r="L34" s="52"/>
      <c r="M34" s="50"/>
      <c r="N34" s="28" t="s">
        <v>7</v>
      </c>
      <c r="O34" s="28">
        <f>COUNTIF(C29:C48,"천")</f>
        <v>0</v>
      </c>
      <c r="P34" s="28" t="s">
        <v>1</v>
      </c>
      <c r="Q34" s="28">
        <f>SUMIF(C29:C48,"천",E29:E48)</f>
        <v>0</v>
      </c>
      <c r="R34" s="28">
        <f>COUNTIF(X29:X48,"천국")</f>
        <v>0</v>
      </c>
      <c r="S34" s="28" t="s">
        <v>1</v>
      </c>
      <c r="T34" s="28">
        <f>SUMIF(X29:X48,"천국",E29:E48)</f>
        <v>0</v>
      </c>
      <c r="U34" s="28">
        <f t="shared" si="5"/>
        <v>0</v>
      </c>
      <c r="V34" s="28" t="s">
        <v>1</v>
      </c>
      <c r="W34" s="28">
        <f t="shared" si="6"/>
        <v>0</v>
      </c>
      <c r="X34" s="28" t="str">
        <f t="shared" si="4"/>
        <v/>
      </c>
    </row>
    <row r="35" spans="1:24" ht="28.9" customHeight="1">
      <c r="A35" s="41" t="str">
        <f t="shared" si="7"/>
        <v xml:space="preserve"> </v>
      </c>
      <c r="B35" s="42"/>
      <c r="C35" s="43"/>
      <c r="D35" s="44"/>
      <c r="E35" s="44"/>
      <c r="F35" s="43"/>
      <c r="G35" s="43"/>
      <c r="H35" s="26"/>
      <c r="I35" s="26"/>
      <c r="J35" s="26"/>
      <c r="K35" s="26"/>
      <c r="L35" s="52"/>
      <c r="M35" s="50"/>
      <c r="N35" s="28" t="s">
        <v>8</v>
      </c>
      <c r="O35" s="28">
        <f>COUNTIF(C29:C48,"구")</f>
        <v>0</v>
      </c>
      <c r="P35" s="28" t="s">
        <v>1</v>
      </c>
      <c r="Q35" s="28">
        <f>SUMIF(C29:C48,"구",E29:E48)</f>
        <v>0</v>
      </c>
      <c r="R35" s="28">
        <f>COUNTIF(X29:X48,"구국")</f>
        <v>0</v>
      </c>
      <c r="S35" s="28" t="s">
        <v>1</v>
      </c>
      <c r="T35" s="28">
        <f>SUMIF(X29:X48,"구국",E29:E48)</f>
        <v>0</v>
      </c>
      <c r="U35" s="28">
        <f t="shared" si="5"/>
        <v>0</v>
      </c>
      <c r="V35" s="28" t="s">
        <v>1</v>
      </c>
      <c r="W35" s="28">
        <f t="shared" si="6"/>
        <v>0</v>
      </c>
      <c r="X35" s="28" t="str">
        <f t="shared" si="4"/>
        <v/>
      </c>
    </row>
    <row r="36" spans="1:24" ht="28.9" customHeight="1">
      <c r="A36" s="41" t="str">
        <f t="shared" si="7"/>
        <v xml:space="preserve"> </v>
      </c>
      <c r="B36" s="42"/>
      <c r="C36" s="43"/>
      <c r="D36" s="44"/>
      <c r="E36" s="44"/>
      <c r="F36" s="43"/>
      <c r="G36" s="43"/>
      <c r="H36" s="26"/>
      <c r="I36" s="26"/>
      <c r="J36" s="26"/>
      <c r="K36" s="26"/>
      <c r="L36" s="52"/>
      <c r="M36" s="50"/>
      <c r="N36" s="28" t="s">
        <v>9</v>
      </c>
      <c r="O36" s="28">
        <f>COUNTIF(C29:C48,"제")</f>
        <v>0</v>
      </c>
      <c r="P36" s="28" t="s">
        <v>1</v>
      </c>
      <c r="Q36" s="28">
        <f>SUMIF(C29:C48,"제",E29:E48)</f>
        <v>0</v>
      </c>
      <c r="R36" s="28">
        <f>COUNTIF(X29:X48,"제국")</f>
        <v>0</v>
      </c>
      <c r="S36" s="28" t="s">
        <v>1</v>
      </c>
      <c r="T36" s="28">
        <f>SUMIF(X29:X48,"제국",E29:E48)</f>
        <v>0</v>
      </c>
      <c r="U36" s="28">
        <f t="shared" si="5"/>
        <v>0</v>
      </c>
      <c r="V36" s="28" t="s">
        <v>1</v>
      </c>
      <c r="W36" s="28">
        <f t="shared" si="6"/>
        <v>0</v>
      </c>
      <c r="X36" s="28" t="str">
        <f t="shared" si="4"/>
        <v/>
      </c>
    </row>
    <row r="37" spans="1:24" ht="28.9" customHeight="1">
      <c r="A37" s="41" t="str">
        <f t="shared" si="7"/>
        <v xml:space="preserve"> </v>
      </c>
      <c r="B37" s="42"/>
      <c r="C37" s="43"/>
      <c r="D37" s="44"/>
      <c r="E37" s="44"/>
      <c r="F37" s="43"/>
      <c r="G37" s="43"/>
      <c r="H37" s="26"/>
      <c r="I37" s="26"/>
      <c r="J37" s="26"/>
      <c r="K37" s="26"/>
      <c r="L37" s="52"/>
      <c r="M37" s="50"/>
      <c r="N37" s="28" t="s">
        <v>10</v>
      </c>
      <c r="O37" s="28">
        <f>COUNTIF(C29:C48,"유")</f>
        <v>0</v>
      </c>
      <c r="P37" s="28" t="s">
        <v>1</v>
      </c>
      <c r="Q37" s="28">
        <f>SUMIF(C29:C48,"유",E29:E48)</f>
        <v>0</v>
      </c>
      <c r="R37" s="28">
        <f>COUNTIF(X29:X48,"유국")</f>
        <v>0</v>
      </c>
      <c r="S37" s="28" t="s">
        <v>1</v>
      </c>
      <c r="T37" s="28">
        <f>SUMIF(X29:X48,"유국",E29:E48)</f>
        <v>0</v>
      </c>
      <c r="U37" s="28">
        <f t="shared" si="5"/>
        <v>0</v>
      </c>
      <c r="V37" s="28" t="s">
        <v>1</v>
      </c>
      <c r="W37" s="28">
        <f t="shared" si="6"/>
        <v>0</v>
      </c>
      <c r="X37" s="28" t="str">
        <f t="shared" si="4"/>
        <v/>
      </c>
    </row>
    <row r="38" spans="1:24" ht="28.9" customHeight="1">
      <c r="A38" s="41" t="str">
        <f t="shared" si="7"/>
        <v xml:space="preserve"> </v>
      </c>
      <c r="B38" s="42"/>
      <c r="C38" s="43"/>
      <c r="D38" s="44"/>
      <c r="E38" s="44"/>
      <c r="F38" s="43"/>
      <c r="G38" s="43"/>
      <c r="H38" s="26"/>
      <c r="I38" s="26"/>
      <c r="J38" s="26"/>
      <c r="K38" s="26"/>
      <c r="L38" s="52"/>
      <c r="M38" s="50"/>
      <c r="N38" s="28" t="s">
        <v>11</v>
      </c>
      <c r="O38" s="28">
        <f>COUNTIF(C29:C48,"과")</f>
        <v>0</v>
      </c>
      <c r="P38" s="28" t="s">
        <v>1</v>
      </c>
      <c r="Q38" s="28">
        <f>SUMIF(C29:C48,"과",E29:E48)</f>
        <v>0</v>
      </c>
      <c r="R38" s="28">
        <f>COUNTIF(X29:X48,"과국")</f>
        <v>0</v>
      </c>
      <c r="S38" s="28" t="s">
        <v>1</v>
      </c>
      <c r="T38" s="28">
        <f>SUMIF(X29:X48,"과국",E29:E48)</f>
        <v>0</v>
      </c>
      <c r="U38" s="28">
        <f t="shared" si="5"/>
        <v>0</v>
      </c>
      <c r="V38" s="28" t="s">
        <v>1</v>
      </c>
      <c r="W38" s="28">
        <f t="shared" si="6"/>
        <v>0</v>
      </c>
      <c r="X38" s="28" t="str">
        <f t="shared" si="4"/>
        <v/>
      </c>
    </row>
    <row r="39" spans="1:24" ht="28.9" customHeight="1">
      <c r="A39" s="41" t="str">
        <f t="shared" si="7"/>
        <v xml:space="preserve"> </v>
      </c>
      <c r="B39" s="42"/>
      <c r="C39" s="43"/>
      <c r="D39" s="44"/>
      <c r="E39" s="44"/>
      <c r="F39" s="43"/>
      <c r="G39" s="43"/>
      <c r="H39" s="26"/>
      <c r="I39" s="26"/>
      <c r="J39" s="26"/>
      <c r="K39" s="26"/>
      <c r="L39" s="52"/>
      <c r="M39" s="50"/>
      <c r="N39" s="28" t="s">
        <v>12</v>
      </c>
      <c r="O39" s="28">
        <f>COUNTIF(C29:C48,"묘")</f>
        <v>0</v>
      </c>
      <c r="P39" s="28" t="s">
        <v>1</v>
      </c>
      <c r="Q39" s="28">
        <f>SUMIF(C29:C48,"묘",E29:E48)</f>
        <v>0</v>
      </c>
      <c r="R39" s="28">
        <f>COUNTIF(X29:X48,"묘국")</f>
        <v>0</v>
      </c>
      <c r="S39" s="28" t="s">
        <v>1</v>
      </c>
      <c r="T39" s="28">
        <f>SUMIF(X29:X48,"묘국",E29:E48)</f>
        <v>0</v>
      </c>
      <c r="U39" s="28">
        <f t="shared" si="5"/>
        <v>0</v>
      </c>
      <c r="V39" s="28" t="s">
        <v>1</v>
      </c>
      <c r="W39" s="28">
        <f t="shared" si="6"/>
        <v>0</v>
      </c>
      <c r="X39" s="28" t="str">
        <f t="shared" si="4"/>
        <v/>
      </c>
    </row>
    <row r="40" spans="1:24" ht="28.9" customHeight="1">
      <c r="A40" s="41" t="str">
        <f t="shared" si="7"/>
        <v xml:space="preserve"> </v>
      </c>
      <c r="B40" s="42"/>
      <c r="C40" s="43"/>
      <c r="D40" s="44"/>
      <c r="E40" s="44"/>
      <c r="F40" s="43"/>
      <c r="G40" s="43"/>
      <c r="H40" s="26"/>
      <c r="I40" s="26"/>
      <c r="J40" s="26"/>
      <c r="K40" s="26"/>
      <c r="L40" s="52"/>
      <c r="M40" s="50"/>
      <c r="N40" s="28" t="s">
        <v>13</v>
      </c>
      <c r="O40" s="28">
        <f>COUNTIF(C29:C48,"목")</f>
        <v>0</v>
      </c>
      <c r="P40" s="28" t="s">
        <v>1</v>
      </c>
      <c r="Q40" s="28">
        <f>SUMIF(C29:C48,"목",E29:E48)</f>
        <v>0</v>
      </c>
      <c r="R40" s="28">
        <f>COUNTIF(X29:X48,"목국")</f>
        <v>0</v>
      </c>
      <c r="S40" s="28" t="s">
        <v>1</v>
      </c>
      <c r="T40" s="28">
        <f>SUMIF(X29:X48,"목국",E29:E48)</f>
        <v>0</v>
      </c>
      <c r="U40" s="28">
        <f t="shared" si="5"/>
        <v>0</v>
      </c>
      <c r="V40" s="28" t="s">
        <v>1</v>
      </c>
      <c r="W40" s="28">
        <f t="shared" si="6"/>
        <v>0</v>
      </c>
      <c r="X40" s="28" t="str">
        <f t="shared" ref="X40:X55" si="8">CONCATENATE(C40,H40)</f>
        <v/>
      </c>
    </row>
    <row r="41" spans="1:24" ht="28.9" customHeight="1">
      <c r="A41" s="41" t="str">
        <f t="shared" si="7"/>
        <v xml:space="preserve"> </v>
      </c>
      <c r="B41" s="42"/>
      <c r="C41" s="43"/>
      <c r="D41" s="44"/>
      <c r="E41" s="44"/>
      <c r="F41" s="43"/>
      <c r="G41" s="43"/>
      <c r="H41" s="26"/>
      <c r="I41" s="26"/>
      <c r="J41" s="26"/>
      <c r="K41" s="26"/>
      <c r="L41" s="52"/>
      <c r="M41" s="50"/>
      <c r="N41" s="28" t="s">
        <v>14</v>
      </c>
      <c r="O41" s="28">
        <f>COUNTIF(C29:C48,"잡")</f>
        <v>0</v>
      </c>
      <c r="P41" s="28" t="s">
        <v>1</v>
      </c>
      <c r="Q41" s="28">
        <f>SUMIF(C29:C48,"잡",E29:E48)</f>
        <v>0</v>
      </c>
      <c r="R41" s="28">
        <f>COUNTIF(X29:X48,"잡국")</f>
        <v>0</v>
      </c>
      <c r="S41" s="28" t="s">
        <v>1</v>
      </c>
      <c r="T41" s="28">
        <f>SUMIF(X29:X48,"잡국",E29:E48)</f>
        <v>0</v>
      </c>
      <c r="U41" s="28">
        <f t="shared" si="5"/>
        <v>0</v>
      </c>
      <c r="V41" s="28" t="s">
        <v>1</v>
      </c>
      <c r="W41" s="28">
        <f t="shared" si="6"/>
        <v>0</v>
      </c>
      <c r="X41" s="28" t="str">
        <f t="shared" si="8"/>
        <v/>
      </c>
    </row>
    <row r="42" spans="1:24" ht="28.9" customHeight="1">
      <c r="A42" s="41" t="str">
        <f t="shared" si="7"/>
        <v xml:space="preserve"> </v>
      </c>
      <c r="B42" s="42"/>
      <c r="C42" s="43"/>
      <c r="D42" s="44"/>
      <c r="E42" s="44"/>
      <c r="F42" s="43"/>
      <c r="G42" s="43"/>
      <c r="H42" s="26"/>
      <c r="I42" s="26"/>
      <c r="J42" s="26"/>
      <c r="K42" s="26"/>
      <c r="L42" s="52"/>
      <c r="M42" s="50"/>
      <c r="N42" s="28" t="s">
        <v>15</v>
      </c>
      <c r="O42" s="28">
        <f>COUNTIF(C29:C48,"학")</f>
        <v>0</v>
      </c>
      <c r="P42" s="28" t="s">
        <v>1</v>
      </c>
      <c r="Q42" s="28">
        <f>SUMIF(C29:C48,"학",E29:E48)</f>
        <v>0</v>
      </c>
      <c r="R42" s="28">
        <f>COUNTIF(X29:X48,"학국")</f>
        <v>0</v>
      </c>
      <c r="S42" s="28" t="s">
        <v>1</v>
      </c>
      <c r="T42" s="28">
        <f>SUMIF(X29:X48,"학국",E29:E48)</f>
        <v>0</v>
      </c>
      <c r="U42" s="28">
        <f t="shared" si="5"/>
        <v>0</v>
      </c>
      <c r="V42" s="28" t="s">
        <v>1</v>
      </c>
      <c r="W42" s="28">
        <f t="shared" si="6"/>
        <v>0</v>
      </c>
      <c r="X42" s="28" t="str">
        <f t="shared" si="8"/>
        <v/>
      </c>
    </row>
    <row r="43" spans="1:24" ht="28.9" customHeight="1">
      <c r="A43" s="41" t="str">
        <f t="shared" si="7"/>
        <v xml:space="preserve"> </v>
      </c>
      <c r="B43" s="42"/>
      <c r="C43" s="43"/>
      <c r="D43" s="44"/>
      <c r="E43" s="44"/>
      <c r="F43" s="43"/>
      <c r="G43" s="43"/>
      <c r="H43" s="26"/>
      <c r="I43" s="26"/>
      <c r="J43" s="26"/>
      <c r="K43" s="26"/>
      <c r="L43" s="52"/>
      <c r="M43" s="50"/>
      <c r="N43" s="28" t="s">
        <v>16</v>
      </c>
      <c r="O43" s="28">
        <f>COUNTIF(C29:C48,"수")</f>
        <v>0</v>
      </c>
      <c r="P43" s="28" t="s">
        <v>1</v>
      </c>
      <c r="Q43" s="28">
        <f>SUMIF(C29:C48,"수",E29:E48)</f>
        <v>0</v>
      </c>
      <c r="R43" s="28">
        <f>COUNTIF(X29:X48,"수국")</f>
        <v>0</v>
      </c>
      <c r="S43" s="28" t="s">
        <v>1</v>
      </c>
      <c r="T43" s="28">
        <f>SUMIF(X29:X48,"수국",E29:E48)</f>
        <v>0</v>
      </c>
      <c r="U43" s="28">
        <f t="shared" si="5"/>
        <v>0</v>
      </c>
      <c r="V43" s="28" t="s">
        <v>1</v>
      </c>
      <c r="W43" s="28">
        <f t="shared" si="6"/>
        <v>0</v>
      </c>
      <c r="X43" s="28" t="str">
        <f t="shared" si="8"/>
        <v/>
      </c>
    </row>
    <row r="44" spans="1:24" ht="28.9" customHeight="1">
      <c r="A44" s="41" t="str">
        <f t="shared" si="7"/>
        <v xml:space="preserve"> </v>
      </c>
      <c r="B44" s="42"/>
      <c r="C44" s="43"/>
      <c r="D44" s="44"/>
      <c r="E44" s="44"/>
      <c r="F44" s="43"/>
      <c r="G44" s="43"/>
      <c r="H44" s="26"/>
      <c r="I44" s="26"/>
      <c r="J44" s="26"/>
      <c r="K44" s="26"/>
      <c r="L44" s="52"/>
      <c r="M44" s="50"/>
      <c r="N44" s="29" t="s">
        <v>17</v>
      </c>
      <c r="O44" s="28">
        <f>COUNTIF(C29:C48,"장")</f>
        <v>0</v>
      </c>
      <c r="P44" s="28" t="s">
        <v>1</v>
      </c>
      <c r="Q44" s="28">
        <f>SUMIF(C29:C48,"장",E29:E48)</f>
        <v>0</v>
      </c>
      <c r="R44" s="28">
        <f>COUNTIF(X29:X48,"장국")</f>
        <v>0</v>
      </c>
      <c r="S44" s="28" t="s">
        <v>1</v>
      </c>
      <c r="T44" s="28">
        <f>SUMIF(X29:X48,"장국",E29:E48)</f>
        <v>0</v>
      </c>
      <c r="U44" s="28">
        <f t="shared" si="5"/>
        <v>0</v>
      </c>
      <c r="V44" s="28" t="s">
        <v>1</v>
      </c>
      <c r="W44" s="28">
        <f t="shared" si="6"/>
        <v>0</v>
      </c>
      <c r="X44" s="30" t="str">
        <f t="shared" si="8"/>
        <v/>
      </c>
    </row>
    <row r="45" spans="1:24" ht="28.9" customHeight="1">
      <c r="A45" s="41" t="str">
        <f t="shared" si="7"/>
        <v xml:space="preserve"> </v>
      </c>
      <c r="B45" s="42"/>
      <c r="C45" s="43"/>
      <c r="D45" s="44"/>
      <c r="E45" s="44"/>
      <c r="F45" s="43"/>
      <c r="G45" s="43"/>
      <c r="H45" s="26"/>
      <c r="I45" s="26"/>
      <c r="J45" s="26"/>
      <c r="K45" s="26"/>
      <c r="L45" s="52"/>
      <c r="M45" s="50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30" t="str">
        <f t="shared" si="8"/>
        <v/>
      </c>
    </row>
    <row r="46" spans="1:24" ht="28.9" customHeight="1">
      <c r="A46" s="41" t="str">
        <f>IF(OR(ISNUMBER(E46),ISTEXT(C46)),A45+1," ")</f>
        <v xml:space="preserve"> </v>
      </c>
      <c r="B46" s="42"/>
      <c r="C46" s="43"/>
      <c r="D46" s="44"/>
      <c r="E46" s="44"/>
      <c r="F46" s="43"/>
      <c r="G46" s="43"/>
      <c r="H46" s="26"/>
      <c r="I46" s="26"/>
      <c r="J46" s="26"/>
      <c r="K46" s="26"/>
      <c r="L46" s="52"/>
      <c r="M46" s="50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30" t="str">
        <f t="shared" si="8"/>
        <v/>
      </c>
    </row>
    <row r="47" spans="1:24" ht="28.9" customHeight="1">
      <c r="A47" s="41" t="str">
        <f>IF(OR(ISNUMBER(E47),ISTEXT(C47)),A46+1," ")</f>
        <v xml:space="preserve"> </v>
      </c>
      <c r="B47" s="42"/>
      <c r="C47" s="43"/>
      <c r="D47" s="44"/>
      <c r="E47" s="44"/>
      <c r="F47" s="43"/>
      <c r="G47" s="43"/>
      <c r="H47" s="26"/>
      <c r="I47" s="26"/>
      <c r="J47" s="26"/>
      <c r="K47" s="26"/>
      <c r="L47" s="52"/>
      <c r="M47" s="50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30" t="str">
        <f t="shared" si="8"/>
        <v/>
      </c>
    </row>
    <row r="48" spans="1:24" ht="28.9" customHeight="1">
      <c r="A48" s="41" t="str">
        <f>IF(OR(ISNUMBER(E48),ISTEXT(C48)),A47+1," ")</f>
        <v xml:space="preserve"> </v>
      </c>
      <c r="B48" s="42"/>
      <c r="C48" s="43"/>
      <c r="D48" s="44"/>
      <c r="E48" s="44"/>
      <c r="F48" s="43"/>
      <c r="G48" s="43"/>
      <c r="H48" s="26"/>
      <c r="I48" s="26"/>
      <c r="J48" s="26"/>
      <c r="K48" s="26"/>
      <c r="L48" s="52"/>
      <c r="M48" s="50"/>
      <c r="N48" s="28" t="s">
        <v>18</v>
      </c>
      <c r="O48" s="28">
        <f>COUNTIF(C29:C48," ")</f>
        <v>0</v>
      </c>
      <c r="P48" s="28" t="s">
        <v>1</v>
      </c>
      <c r="Q48" s="28">
        <f>SUMIF(C29:C48," ",E29:E48)</f>
        <v>0</v>
      </c>
      <c r="R48" s="28"/>
      <c r="S48" s="28" t="s">
        <v>1</v>
      </c>
      <c r="T48" s="28"/>
      <c r="U48" s="28">
        <f>O48</f>
        <v>0</v>
      </c>
      <c r="V48" s="28" t="s">
        <v>1</v>
      </c>
      <c r="W48" s="28">
        <f>Q48</f>
        <v>0</v>
      </c>
      <c r="X48" s="28" t="str">
        <f t="shared" si="8"/>
        <v/>
      </c>
    </row>
    <row r="49" spans="1:24" ht="28.9" customHeight="1">
      <c r="A49" s="45" t="s">
        <v>35</v>
      </c>
      <c r="B49" s="46"/>
      <c r="C49" s="47"/>
      <c r="D49" s="48"/>
      <c r="E49" s="49">
        <f>SUM(E29:E48)</f>
        <v>0</v>
      </c>
      <c r="F49" s="47"/>
      <c r="G49" s="47"/>
      <c r="H49" s="31"/>
      <c r="I49" s="31"/>
      <c r="J49" s="31"/>
      <c r="K49" s="31"/>
      <c r="L49" s="33"/>
      <c r="M49" s="51"/>
      <c r="N49" s="29" t="s">
        <v>0</v>
      </c>
      <c r="O49" s="28">
        <f>SUM(O29:O48)</f>
        <v>0</v>
      </c>
      <c r="P49" s="28" t="s">
        <v>1</v>
      </c>
      <c r="Q49" s="28">
        <f>SUM(Q29:Q48)</f>
        <v>0</v>
      </c>
      <c r="R49" s="28">
        <f>SUM(R29:R48)</f>
        <v>0</v>
      </c>
      <c r="S49" s="28" t="s">
        <v>1</v>
      </c>
      <c r="T49" s="28">
        <f>SUM(T29:T48)</f>
        <v>0</v>
      </c>
      <c r="U49" s="28">
        <f>SUM(U29:U48)</f>
        <v>0</v>
      </c>
      <c r="V49" s="28" t="s">
        <v>1</v>
      </c>
      <c r="W49" s="28">
        <f>SUM(W29:W48)</f>
        <v>0</v>
      </c>
      <c r="X49" s="28" t="str">
        <f t="shared" si="8"/>
        <v/>
      </c>
    </row>
    <row r="50" spans="1:24" ht="28.9" customHeight="1">
      <c r="A50" s="41" t="str">
        <f>IF(OR(ISNUMBER(E50),ISTEXT(C50)),A48+1," ")</f>
        <v xml:space="preserve"> </v>
      </c>
      <c r="B50" s="42"/>
      <c r="C50" s="43"/>
      <c r="D50" s="44"/>
      <c r="E50" s="44"/>
      <c r="F50" s="43"/>
      <c r="G50" s="43"/>
      <c r="H50" s="26"/>
      <c r="I50" s="26"/>
      <c r="J50" s="26"/>
      <c r="K50" s="27"/>
      <c r="L50" s="52"/>
      <c r="M50" s="50"/>
      <c r="N50" s="28" t="s">
        <v>2</v>
      </c>
      <c r="O50" s="28">
        <f>COUNTIF(C50:C69,"전")</f>
        <v>0</v>
      </c>
      <c r="P50" s="28" t="s">
        <v>1</v>
      </c>
      <c r="Q50" s="28">
        <f>SUMIF(C50:C69,"전",E50:E69)</f>
        <v>0</v>
      </c>
      <c r="R50" s="28">
        <f>COUNTIF(X50:X69,"전국")</f>
        <v>0</v>
      </c>
      <c r="S50" s="28" t="s">
        <v>1</v>
      </c>
      <c r="T50" s="28">
        <f>SUMIF(X50:X69,"전국",E50:E69)</f>
        <v>0</v>
      </c>
      <c r="U50" s="28">
        <f t="shared" ref="U50:U65" si="9">O50-R50</f>
        <v>0</v>
      </c>
      <c r="V50" s="28" t="s">
        <v>1</v>
      </c>
      <c r="W50" s="28">
        <f t="shared" ref="W50:W65" si="10">Q50-T50</f>
        <v>0</v>
      </c>
      <c r="X50" s="28" t="str">
        <f t="shared" si="8"/>
        <v/>
      </c>
    </row>
    <row r="51" spans="1:24" ht="28.9" customHeight="1">
      <c r="A51" s="41" t="str">
        <f>IF(OR(ISNUMBER(E51),ISTEXT(C51)),A50+1," ")</f>
        <v xml:space="preserve"> </v>
      </c>
      <c r="B51" s="42"/>
      <c r="C51" s="43"/>
      <c r="D51" s="44"/>
      <c r="E51" s="44"/>
      <c r="F51" s="43"/>
      <c r="G51" s="43"/>
      <c r="H51" s="26"/>
      <c r="I51" s="26"/>
      <c r="J51" s="26"/>
      <c r="K51" s="26"/>
      <c r="L51" s="52"/>
      <c r="M51" s="50"/>
      <c r="N51" s="28" t="s">
        <v>3</v>
      </c>
      <c r="O51" s="28">
        <f>COUNTIF(C50:C69,"답")</f>
        <v>0</v>
      </c>
      <c r="P51" s="28" t="s">
        <v>1</v>
      </c>
      <c r="Q51" s="28">
        <f>SUMIF(C50:C69,"답",E50:E69)</f>
        <v>0</v>
      </c>
      <c r="R51" s="28">
        <f>COUNTIF(X50:X69,"답국")</f>
        <v>0</v>
      </c>
      <c r="S51" s="28" t="s">
        <v>1</v>
      </c>
      <c r="T51" s="28">
        <f>SUMIF(X50:X69,"답국",E50:E69)</f>
        <v>0</v>
      </c>
      <c r="U51" s="28">
        <f t="shared" si="9"/>
        <v>0</v>
      </c>
      <c r="V51" s="28" t="s">
        <v>1</v>
      </c>
      <c r="W51" s="28">
        <f t="shared" si="10"/>
        <v>0</v>
      </c>
      <c r="X51" s="28" t="str">
        <f t="shared" si="8"/>
        <v/>
      </c>
    </row>
    <row r="52" spans="1:24" ht="28.9" customHeight="1">
      <c r="A52" s="41" t="str">
        <f t="shared" ref="A52:A64" si="11">IF(OR(ISNUMBER(E52),ISTEXT(C52)),A51+1," ")</f>
        <v xml:space="preserve"> </v>
      </c>
      <c r="B52" s="42"/>
      <c r="C52" s="43"/>
      <c r="D52" s="44"/>
      <c r="E52" s="44"/>
      <c r="F52" s="43"/>
      <c r="G52" s="43"/>
      <c r="H52" s="26"/>
      <c r="I52" s="26"/>
      <c r="J52" s="26"/>
      <c r="K52" s="26"/>
      <c r="L52" s="52"/>
      <c r="M52" s="50"/>
      <c r="N52" s="28" t="s">
        <v>4</v>
      </c>
      <c r="O52" s="28">
        <f>COUNTIF(C50:C69,"임")</f>
        <v>0</v>
      </c>
      <c r="P52" s="28" t="s">
        <v>1</v>
      </c>
      <c r="Q52" s="28">
        <f>SUMIF(C50:C69,"임",E50:E69)</f>
        <v>0</v>
      </c>
      <c r="R52" s="28">
        <f>COUNTIF(X50:X69,"임국")</f>
        <v>0</v>
      </c>
      <c r="S52" s="28" t="s">
        <v>1</v>
      </c>
      <c r="T52" s="28">
        <f>SUMIF(X50:X69,"임국",E50:E69)</f>
        <v>0</v>
      </c>
      <c r="U52" s="28">
        <f t="shared" si="9"/>
        <v>0</v>
      </c>
      <c r="V52" s="28" t="s">
        <v>1</v>
      </c>
      <c r="W52" s="28">
        <f t="shared" si="10"/>
        <v>0</v>
      </c>
      <c r="X52" s="28" t="str">
        <f t="shared" si="8"/>
        <v/>
      </c>
    </row>
    <row r="53" spans="1:24" ht="28.9" customHeight="1">
      <c r="A53" s="41" t="str">
        <f t="shared" si="11"/>
        <v xml:space="preserve"> </v>
      </c>
      <c r="B53" s="42"/>
      <c r="C53" s="43"/>
      <c r="D53" s="44"/>
      <c r="E53" s="44"/>
      <c r="F53" s="43"/>
      <c r="G53" s="43"/>
      <c r="H53" s="26"/>
      <c r="I53" s="26"/>
      <c r="J53" s="26"/>
      <c r="K53" s="26"/>
      <c r="L53" s="52"/>
      <c r="M53" s="50"/>
      <c r="N53" s="28" t="s">
        <v>5</v>
      </c>
      <c r="O53" s="28">
        <f>COUNTIF(C50:C69,"대")</f>
        <v>0</v>
      </c>
      <c r="P53" s="28" t="s">
        <v>1</v>
      </c>
      <c r="Q53" s="28">
        <f>SUMIF(C50:C69,"대",E50:E69)</f>
        <v>0</v>
      </c>
      <c r="R53" s="28">
        <f>COUNTIF(X50:X69,"대국")</f>
        <v>0</v>
      </c>
      <c r="S53" s="28" t="s">
        <v>1</v>
      </c>
      <c r="T53" s="28">
        <f>SUMIF(X50:X69,"대국",E50:E69)</f>
        <v>0</v>
      </c>
      <c r="U53" s="28">
        <f t="shared" si="9"/>
        <v>0</v>
      </c>
      <c r="V53" s="28" t="s">
        <v>1</v>
      </c>
      <c r="W53" s="28">
        <f t="shared" si="10"/>
        <v>0</v>
      </c>
      <c r="X53" s="28" t="str">
        <f t="shared" si="8"/>
        <v/>
      </c>
    </row>
    <row r="54" spans="1:24" ht="28.9" customHeight="1">
      <c r="A54" s="41" t="str">
        <f t="shared" si="11"/>
        <v xml:space="preserve"> </v>
      </c>
      <c r="B54" s="42"/>
      <c r="C54" s="43"/>
      <c r="D54" s="44"/>
      <c r="E54" s="44"/>
      <c r="F54" s="43"/>
      <c r="G54" s="43"/>
      <c r="H54" s="26"/>
      <c r="I54" s="26"/>
      <c r="J54" s="26"/>
      <c r="K54" s="26"/>
      <c r="L54" s="52"/>
      <c r="M54" s="50"/>
      <c r="N54" s="28" t="s">
        <v>6</v>
      </c>
      <c r="O54" s="28">
        <f>COUNTIF(C50:C69,"도")</f>
        <v>0</v>
      </c>
      <c r="P54" s="28" t="s">
        <v>1</v>
      </c>
      <c r="Q54" s="28">
        <f>SUMIF(C50:C69,"도",E50:E69)</f>
        <v>0</v>
      </c>
      <c r="R54" s="28">
        <f>COUNTIF(X50:X69,"도국")</f>
        <v>0</v>
      </c>
      <c r="S54" s="28" t="s">
        <v>1</v>
      </c>
      <c r="T54" s="28">
        <f>SUMIF(X50:X69,"도국",E50:E69)</f>
        <v>0</v>
      </c>
      <c r="U54" s="28">
        <f t="shared" si="9"/>
        <v>0</v>
      </c>
      <c r="V54" s="28" t="s">
        <v>1</v>
      </c>
      <c r="W54" s="28">
        <f t="shared" si="10"/>
        <v>0</v>
      </c>
      <c r="X54" s="28" t="str">
        <f t="shared" si="8"/>
        <v/>
      </c>
    </row>
    <row r="55" spans="1:24" ht="28.9" customHeight="1">
      <c r="A55" s="41" t="str">
        <f t="shared" si="11"/>
        <v xml:space="preserve"> </v>
      </c>
      <c r="B55" s="42"/>
      <c r="C55" s="43"/>
      <c r="D55" s="44"/>
      <c r="E55" s="44"/>
      <c r="F55" s="43"/>
      <c r="G55" s="43"/>
      <c r="H55" s="26"/>
      <c r="I55" s="26"/>
      <c r="J55" s="26"/>
      <c r="K55" s="26"/>
      <c r="L55" s="52"/>
      <c r="M55" s="50"/>
      <c r="N55" s="28" t="s">
        <v>7</v>
      </c>
      <c r="O55" s="28">
        <f>COUNTIF(C50:C69,"천")</f>
        <v>0</v>
      </c>
      <c r="P55" s="28" t="s">
        <v>1</v>
      </c>
      <c r="Q55" s="28">
        <f>SUMIF(C50:C69,"천",E50:E69)</f>
        <v>0</v>
      </c>
      <c r="R55" s="28">
        <f>COUNTIF(X50:X69,"천국")</f>
        <v>0</v>
      </c>
      <c r="S55" s="28" t="s">
        <v>1</v>
      </c>
      <c r="T55" s="28">
        <f>SUMIF(X50:X69,"천국",E50:E69)</f>
        <v>0</v>
      </c>
      <c r="U55" s="28">
        <f t="shared" si="9"/>
        <v>0</v>
      </c>
      <c r="V55" s="28" t="s">
        <v>1</v>
      </c>
      <c r="W55" s="28">
        <f t="shared" si="10"/>
        <v>0</v>
      </c>
      <c r="X55" s="28" t="str">
        <f t="shared" si="8"/>
        <v/>
      </c>
    </row>
    <row r="56" spans="1:24" ht="28.9" customHeight="1">
      <c r="A56" s="41" t="str">
        <f t="shared" si="11"/>
        <v xml:space="preserve"> </v>
      </c>
      <c r="B56" s="42"/>
      <c r="C56" s="43"/>
      <c r="D56" s="44"/>
      <c r="E56" s="44"/>
      <c r="F56" s="43"/>
      <c r="G56" s="43"/>
      <c r="H56" s="26"/>
      <c r="I56" s="26"/>
      <c r="J56" s="26"/>
      <c r="K56" s="26"/>
      <c r="L56" s="52"/>
      <c r="M56" s="50"/>
      <c r="N56" s="28" t="s">
        <v>8</v>
      </c>
      <c r="O56" s="28">
        <f>COUNTIF(C50:C69,"구")</f>
        <v>0</v>
      </c>
      <c r="P56" s="28" t="s">
        <v>1</v>
      </c>
      <c r="Q56" s="28">
        <f>SUMIF(C50:C69,"구",E50:E69)</f>
        <v>0</v>
      </c>
      <c r="R56" s="28">
        <f>COUNTIF(X50:X69,"구국")</f>
        <v>0</v>
      </c>
      <c r="S56" s="28" t="s">
        <v>1</v>
      </c>
      <c r="T56" s="28">
        <f>SUMIF(X50:X69,"구국",E50:E69)</f>
        <v>0</v>
      </c>
      <c r="U56" s="28">
        <f t="shared" si="9"/>
        <v>0</v>
      </c>
      <c r="V56" s="28" t="s">
        <v>1</v>
      </c>
      <c r="W56" s="28">
        <f t="shared" si="10"/>
        <v>0</v>
      </c>
      <c r="X56" s="28" t="str">
        <f t="shared" ref="X56:X71" si="12">CONCATENATE(C56,H56)</f>
        <v/>
      </c>
    </row>
    <row r="57" spans="1:24" ht="28.9" customHeight="1">
      <c r="A57" s="41" t="str">
        <f t="shared" si="11"/>
        <v xml:space="preserve"> </v>
      </c>
      <c r="B57" s="42"/>
      <c r="C57" s="43"/>
      <c r="D57" s="44"/>
      <c r="E57" s="44"/>
      <c r="F57" s="43"/>
      <c r="G57" s="43"/>
      <c r="H57" s="26"/>
      <c r="I57" s="26"/>
      <c r="J57" s="26"/>
      <c r="K57" s="26"/>
      <c r="L57" s="52"/>
      <c r="M57" s="50"/>
      <c r="N57" s="28" t="s">
        <v>9</v>
      </c>
      <c r="O57" s="28">
        <f>COUNTIF(C50:C69,"제")</f>
        <v>0</v>
      </c>
      <c r="P57" s="28" t="s">
        <v>1</v>
      </c>
      <c r="Q57" s="28">
        <f>SUMIF(C50:C69,"제",E50:E69)</f>
        <v>0</v>
      </c>
      <c r="R57" s="28">
        <f>COUNTIF(X50:X69,"제국")</f>
        <v>0</v>
      </c>
      <c r="S57" s="28" t="s">
        <v>1</v>
      </c>
      <c r="T57" s="28">
        <f>SUMIF(X50:X69,"제국",E50:E69)</f>
        <v>0</v>
      </c>
      <c r="U57" s="28">
        <f t="shared" si="9"/>
        <v>0</v>
      </c>
      <c r="V57" s="28" t="s">
        <v>1</v>
      </c>
      <c r="W57" s="28">
        <f t="shared" si="10"/>
        <v>0</v>
      </c>
      <c r="X57" s="28" t="str">
        <f t="shared" si="12"/>
        <v/>
      </c>
    </row>
    <row r="58" spans="1:24" ht="28.9" customHeight="1">
      <c r="A58" s="41" t="str">
        <f t="shared" si="11"/>
        <v xml:space="preserve"> </v>
      </c>
      <c r="B58" s="42"/>
      <c r="C58" s="43"/>
      <c r="D58" s="44"/>
      <c r="E58" s="44"/>
      <c r="F58" s="43"/>
      <c r="G58" s="43"/>
      <c r="H58" s="26"/>
      <c r="I58" s="26"/>
      <c r="J58" s="26"/>
      <c r="K58" s="26"/>
      <c r="L58" s="52"/>
      <c r="M58" s="50"/>
      <c r="N58" s="28" t="s">
        <v>10</v>
      </c>
      <c r="O58" s="28">
        <f>COUNTIF(C50:C69,"유")</f>
        <v>0</v>
      </c>
      <c r="P58" s="28" t="s">
        <v>1</v>
      </c>
      <c r="Q58" s="28">
        <f>SUMIF(C50:C69,"유",E50:E69)</f>
        <v>0</v>
      </c>
      <c r="R58" s="28">
        <f>COUNTIF(X50:X69,"유국")</f>
        <v>0</v>
      </c>
      <c r="S58" s="28" t="s">
        <v>1</v>
      </c>
      <c r="T58" s="28">
        <f>SUMIF(X50:X69,"유국",E50:E69)</f>
        <v>0</v>
      </c>
      <c r="U58" s="28">
        <f t="shared" si="9"/>
        <v>0</v>
      </c>
      <c r="V58" s="28" t="s">
        <v>1</v>
      </c>
      <c r="W58" s="28">
        <f t="shared" si="10"/>
        <v>0</v>
      </c>
      <c r="X58" s="28" t="str">
        <f t="shared" si="12"/>
        <v/>
      </c>
    </row>
    <row r="59" spans="1:24" ht="28.9" customHeight="1">
      <c r="A59" s="41" t="str">
        <f t="shared" si="11"/>
        <v xml:space="preserve"> </v>
      </c>
      <c r="B59" s="42"/>
      <c r="C59" s="43"/>
      <c r="D59" s="44"/>
      <c r="E59" s="44"/>
      <c r="F59" s="43"/>
      <c r="G59" s="43"/>
      <c r="H59" s="26"/>
      <c r="I59" s="26"/>
      <c r="J59" s="26"/>
      <c r="K59" s="26"/>
      <c r="L59" s="52"/>
      <c r="M59" s="50"/>
      <c r="N59" s="28" t="s">
        <v>11</v>
      </c>
      <c r="O59" s="28">
        <f>COUNTIF(C50:C69,"과")</f>
        <v>0</v>
      </c>
      <c r="P59" s="28" t="s">
        <v>1</v>
      </c>
      <c r="Q59" s="28">
        <f>SUMIF(C50:C69,"과",E50:E69)</f>
        <v>0</v>
      </c>
      <c r="R59" s="28">
        <f>COUNTIF(X50:X69,"과국")</f>
        <v>0</v>
      </c>
      <c r="S59" s="28" t="s">
        <v>1</v>
      </c>
      <c r="T59" s="28">
        <f>SUMIF(X50:X69,"과국",E50:E69)</f>
        <v>0</v>
      </c>
      <c r="U59" s="28">
        <f t="shared" si="9"/>
        <v>0</v>
      </c>
      <c r="V59" s="28" t="s">
        <v>1</v>
      </c>
      <c r="W59" s="28">
        <f t="shared" si="10"/>
        <v>0</v>
      </c>
      <c r="X59" s="28" t="str">
        <f t="shared" si="12"/>
        <v/>
      </c>
    </row>
    <row r="60" spans="1:24" ht="28.9" customHeight="1">
      <c r="A60" s="41" t="str">
        <f t="shared" si="11"/>
        <v xml:space="preserve"> </v>
      </c>
      <c r="B60" s="42"/>
      <c r="C60" s="43"/>
      <c r="D60" s="44"/>
      <c r="E60" s="44"/>
      <c r="F60" s="43"/>
      <c r="G60" s="43"/>
      <c r="H60" s="26"/>
      <c r="I60" s="26"/>
      <c r="J60" s="26"/>
      <c r="K60" s="26"/>
      <c r="L60" s="52"/>
      <c r="M60" s="50"/>
      <c r="N60" s="28" t="s">
        <v>12</v>
      </c>
      <c r="O60" s="28">
        <f>COUNTIF(C50:C69,"묘")</f>
        <v>0</v>
      </c>
      <c r="P60" s="28" t="s">
        <v>1</v>
      </c>
      <c r="Q60" s="28">
        <f>SUMIF(C50:C69,"묘",E50:E69)</f>
        <v>0</v>
      </c>
      <c r="R60" s="28">
        <f>COUNTIF(X50:X69,"묘국")</f>
        <v>0</v>
      </c>
      <c r="S60" s="28" t="s">
        <v>1</v>
      </c>
      <c r="T60" s="28">
        <f>SUMIF(X50:X69,"묘국",E50:E69)</f>
        <v>0</v>
      </c>
      <c r="U60" s="28">
        <f t="shared" si="9"/>
        <v>0</v>
      </c>
      <c r="V60" s="28" t="s">
        <v>1</v>
      </c>
      <c r="W60" s="28">
        <f t="shared" si="10"/>
        <v>0</v>
      </c>
      <c r="X60" s="28" t="str">
        <f t="shared" si="12"/>
        <v/>
      </c>
    </row>
    <row r="61" spans="1:24" ht="28.9" customHeight="1">
      <c r="A61" s="41" t="str">
        <f t="shared" si="11"/>
        <v xml:space="preserve"> </v>
      </c>
      <c r="B61" s="42"/>
      <c r="C61" s="43"/>
      <c r="D61" s="44"/>
      <c r="E61" s="44"/>
      <c r="F61" s="43"/>
      <c r="G61" s="43"/>
      <c r="H61" s="26"/>
      <c r="I61" s="26"/>
      <c r="J61" s="26"/>
      <c r="K61" s="26"/>
      <c r="L61" s="52"/>
      <c r="M61" s="50"/>
      <c r="N61" s="28" t="s">
        <v>13</v>
      </c>
      <c r="O61" s="28">
        <f>COUNTIF(C50:C69,"목")</f>
        <v>0</v>
      </c>
      <c r="P61" s="28" t="s">
        <v>1</v>
      </c>
      <c r="Q61" s="28">
        <f>SUMIF(C50:C69,"목",E50:E69)</f>
        <v>0</v>
      </c>
      <c r="R61" s="28">
        <f>COUNTIF(X50:X69,"목국")</f>
        <v>0</v>
      </c>
      <c r="S61" s="28" t="s">
        <v>1</v>
      </c>
      <c r="T61" s="28">
        <f>SUMIF(X50:X69,"목국",E50:E69)</f>
        <v>0</v>
      </c>
      <c r="U61" s="28">
        <f t="shared" si="9"/>
        <v>0</v>
      </c>
      <c r="V61" s="28" t="s">
        <v>1</v>
      </c>
      <c r="W61" s="28">
        <f t="shared" si="10"/>
        <v>0</v>
      </c>
      <c r="X61" s="28" t="str">
        <f t="shared" si="12"/>
        <v/>
      </c>
    </row>
    <row r="62" spans="1:24" ht="28.9" customHeight="1">
      <c r="A62" s="41" t="str">
        <f t="shared" si="11"/>
        <v xml:space="preserve"> </v>
      </c>
      <c r="B62" s="42"/>
      <c r="C62" s="43"/>
      <c r="D62" s="44"/>
      <c r="E62" s="44"/>
      <c r="F62" s="43"/>
      <c r="G62" s="43"/>
      <c r="H62" s="26"/>
      <c r="I62" s="26"/>
      <c r="J62" s="26"/>
      <c r="K62" s="26"/>
      <c r="L62" s="52"/>
      <c r="M62" s="50"/>
      <c r="N62" s="28" t="s">
        <v>14</v>
      </c>
      <c r="O62" s="28">
        <f>COUNTIF(C50:C69,"잡")</f>
        <v>0</v>
      </c>
      <c r="P62" s="28" t="s">
        <v>1</v>
      </c>
      <c r="Q62" s="28">
        <f>SUMIF(C50:C69,"잡",E50:E69)</f>
        <v>0</v>
      </c>
      <c r="R62" s="28">
        <f>COUNTIF(X50:X69,"잡국")</f>
        <v>0</v>
      </c>
      <c r="S62" s="28" t="s">
        <v>1</v>
      </c>
      <c r="T62" s="28">
        <f>SUMIF(X50:X69,"잡국",E50:E69)</f>
        <v>0</v>
      </c>
      <c r="U62" s="28">
        <f t="shared" si="9"/>
        <v>0</v>
      </c>
      <c r="V62" s="28" t="s">
        <v>1</v>
      </c>
      <c r="W62" s="28">
        <f t="shared" si="10"/>
        <v>0</v>
      </c>
      <c r="X62" s="28" t="str">
        <f t="shared" si="12"/>
        <v/>
      </c>
    </row>
    <row r="63" spans="1:24" ht="28.9" customHeight="1">
      <c r="A63" s="41" t="str">
        <f t="shared" si="11"/>
        <v xml:space="preserve"> </v>
      </c>
      <c r="B63" s="42"/>
      <c r="C63" s="43"/>
      <c r="D63" s="44"/>
      <c r="E63" s="44"/>
      <c r="F63" s="43"/>
      <c r="G63" s="43"/>
      <c r="H63" s="26"/>
      <c r="I63" s="26"/>
      <c r="J63" s="26"/>
      <c r="K63" s="26"/>
      <c r="L63" s="52"/>
      <c r="M63" s="50"/>
      <c r="N63" s="28" t="s">
        <v>15</v>
      </c>
      <c r="O63" s="28">
        <f>COUNTIF(C50:C69,"학")</f>
        <v>0</v>
      </c>
      <c r="P63" s="28" t="s">
        <v>1</v>
      </c>
      <c r="Q63" s="28">
        <f>SUMIF(C50:C69,"학",E50:E69)</f>
        <v>0</v>
      </c>
      <c r="R63" s="28">
        <f>COUNTIF(X50:X69,"학국")</f>
        <v>0</v>
      </c>
      <c r="S63" s="28" t="s">
        <v>1</v>
      </c>
      <c r="T63" s="28">
        <f>SUMIF(X50:X69,"학국",E50:E69)</f>
        <v>0</v>
      </c>
      <c r="U63" s="28">
        <f t="shared" si="9"/>
        <v>0</v>
      </c>
      <c r="V63" s="28" t="s">
        <v>1</v>
      </c>
      <c r="W63" s="28">
        <f t="shared" si="10"/>
        <v>0</v>
      </c>
      <c r="X63" s="28" t="str">
        <f t="shared" si="12"/>
        <v/>
      </c>
    </row>
    <row r="64" spans="1:24" ht="28.9" customHeight="1">
      <c r="A64" s="41" t="str">
        <f t="shared" si="11"/>
        <v xml:space="preserve"> </v>
      </c>
      <c r="B64" s="42"/>
      <c r="C64" s="43"/>
      <c r="D64" s="44"/>
      <c r="E64" s="44"/>
      <c r="F64" s="43"/>
      <c r="G64" s="43"/>
      <c r="H64" s="26"/>
      <c r="I64" s="26"/>
      <c r="J64" s="26"/>
      <c r="K64" s="26"/>
      <c r="L64" s="52"/>
      <c r="M64" s="50"/>
      <c r="N64" s="28" t="s">
        <v>16</v>
      </c>
      <c r="O64" s="28">
        <f>COUNTIF(C50:C69,"수")</f>
        <v>0</v>
      </c>
      <c r="P64" s="28" t="s">
        <v>1</v>
      </c>
      <c r="Q64" s="28">
        <f>SUMIF(C50:C69,"수",E50:E69)</f>
        <v>0</v>
      </c>
      <c r="R64" s="28">
        <f>COUNTIF(X50:X69,"수국")</f>
        <v>0</v>
      </c>
      <c r="S64" s="28" t="s">
        <v>1</v>
      </c>
      <c r="T64" s="28">
        <f>SUMIF(X50:X69,"수국",E50:E69)</f>
        <v>0</v>
      </c>
      <c r="U64" s="28">
        <f t="shared" si="9"/>
        <v>0</v>
      </c>
      <c r="V64" s="28" t="s">
        <v>1</v>
      </c>
      <c r="W64" s="28">
        <f t="shared" si="10"/>
        <v>0</v>
      </c>
      <c r="X64" s="28" t="str">
        <f t="shared" si="12"/>
        <v/>
      </c>
    </row>
    <row r="65" spans="1:24" ht="28.9" customHeight="1">
      <c r="A65" s="41" t="str">
        <f>IF(OR(ISNUMBER(E65),ISTEXT(C65)),A64+1," ")</f>
        <v xml:space="preserve"> </v>
      </c>
      <c r="B65" s="42"/>
      <c r="C65" s="43"/>
      <c r="D65" s="44"/>
      <c r="E65" s="44"/>
      <c r="F65" s="43"/>
      <c r="G65" s="43"/>
      <c r="H65" s="26"/>
      <c r="I65" s="26"/>
      <c r="J65" s="26"/>
      <c r="K65" s="26"/>
      <c r="L65" s="52"/>
      <c r="M65" s="50"/>
      <c r="N65" s="29" t="s">
        <v>17</v>
      </c>
      <c r="O65" s="28">
        <f>COUNTIF(C50:C69,"장")</f>
        <v>0</v>
      </c>
      <c r="P65" s="28" t="s">
        <v>1</v>
      </c>
      <c r="Q65" s="28">
        <f>SUMIF(C50:C69,"장",E50:E69)</f>
        <v>0</v>
      </c>
      <c r="R65" s="28">
        <f>COUNTIF(X50:X69,"장국")</f>
        <v>0</v>
      </c>
      <c r="S65" s="28" t="s">
        <v>1</v>
      </c>
      <c r="T65" s="28">
        <f>SUMIF(X50:X69,"장국",E50:E69)</f>
        <v>0</v>
      </c>
      <c r="U65" s="28">
        <f t="shared" si="9"/>
        <v>0</v>
      </c>
      <c r="V65" s="28" t="s">
        <v>1</v>
      </c>
      <c r="W65" s="28">
        <f t="shared" si="10"/>
        <v>0</v>
      </c>
      <c r="X65" s="30" t="str">
        <f t="shared" si="12"/>
        <v/>
      </c>
    </row>
    <row r="66" spans="1:24" ht="28.9" customHeight="1">
      <c r="A66" s="41" t="str">
        <f>IF(OR(ISNUMBER(E66),ISTEXT(C66)),A65+1," ")</f>
        <v xml:space="preserve"> </v>
      </c>
      <c r="B66" s="42"/>
      <c r="C66" s="43"/>
      <c r="D66" s="44"/>
      <c r="E66" s="44"/>
      <c r="F66" s="43"/>
      <c r="G66" s="43"/>
      <c r="H66" s="26"/>
      <c r="I66" s="26"/>
      <c r="J66" s="26"/>
      <c r="K66" s="26"/>
      <c r="L66" s="52"/>
      <c r="M66" s="50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tr">
        <f t="shared" si="12"/>
        <v/>
      </c>
    </row>
    <row r="67" spans="1:24" ht="28.9" customHeight="1">
      <c r="A67" s="41" t="str">
        <f>IF(OR(ISNUMBER(E67),ISTEXT(C67)),A66+1," ")</f>
        <v xml:space="preserve"> </v>
      </c>
      <c r="B67" s="42"/>
      <c r="C67" s="43"/>
      <c r="D67" s="44"/>
      <c r="E67" s="44"/>
      <c r="F67" s="43"/>
      <c r="G67" s="43"/>
      <c r="H67" s="26"/>
      <c r="I67" s="26"/>
      <c r="J67" s="26"/>
      <c r="K67" s="26"/>
      <c r="L67" s="52"/>
      <c r="M67" s="50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30" t="str">
        <f t="shared" si="12"/>
        <v/>
      </c>
    </row>
    <row r="68" spans="1:24" ht="28.9" customHeight="1">
      <c r="A68" s="41" t="str">
        <f>IF(OR(ISNUMBER(E68),ISTEXT(C68)),A67+1," ")</f>
        <v xml:space="preserve"> </v>
      </c>
      <c r="B68" s="42"/>
      <c r="C68" s="43"/>
      <c r="D68" s="44"/>
      <c r="E68" s="44"/>
      <c r="F68" s="43"/>
      <c r="G68" s="43"/>
      <c r="H68" s="26"/>
      <c r="I68" s="26"/>
      <c r="J68" s="26"/>
      <c r="K68" s="26"/>
      <c r="L68" s="52"/>
      <c r="M68" s="50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30" t="str">
        <f t="shared" si="12"/>
        <v/>
      </c>
    </row>
    <row r="69" spans="1:24" ht="28.9" customHeight="1">
      <c r="A69" s="41" t="str">
        <f>IF(OR(ISNUMBER(E69),ISTEXT(C69)),A68+1," ")</f>
        <v xml:space="preserve"> </v>
      </c>
      <c r="B69" s="42"/>
      <c r="C69" s="43"/>
      <c r="D69" s="44"/>
      <c r="E69" s="44"/>
      <c r="F69" s="43"/>
      <c r="G69" s="43"/>
      <c r="H69" s="26"/>
      <c r="I69" s="26"/>
      <c r="J69" s="26"/>
      <c r="K69" s="26"/>
      <c r="L69" s="52"/>
      <c r="M69" s="50"/>
      <c r="N69" s="28" t="s">
        <v>18</v>
      </c>
      <c r="O69" s="28">
        <f>COUNTIF(C50:C69," ")</f>
        <v>0</v>
      </c>
      <c r="P69" s="28" t="s">
        <v>1</v>
      </c>
      <c r="Q69" s="28">
        <f>SUMIF(C50:C69," ",E50:E69)</f>
        <v>0</v>
      </c>
      <c r="R69" s="28"/>
      <c r="S69" s="28" t="s">
        <v>1</v>
      </c>
      <c r="T69" s="28"/>
      <c r="U69" s="28">
        <f>O69</f>
        <v>0</v>
      </c>
      <c r="V69" s="28" t="s">
        <v>1</v>
      </c>
      <c r="W69" s="28">
        <f>Q69</f>
        <v>0</v>
      </c>
      <c r="X69" s="28" t="str">
        <f t="shared" si="12"/>
        <v/>
      </c>
    </row>
    <row r="70" spans="1:24" ht="28.9" customHeight="1">
      <c r="A70" s="45" t="s">
        <v>35</v>
      </c>
      <c r="B70" s="46"/>
      <c r="C70" s="47"/>
      <c r="D70" s="48"/>
      <c r="E70" s="49">
        <f>SUM(E50:E69)</f>
        <v>0</v>
      </c>
      <c r="F70" s="47"/>
      <c r="G70" s="47"/>
      <c r="H70" s="31"/>
      <c r="I70" s="31"/>
      <c r="J70" s="31"/>
      <c r="K70" s="31"/>
      <c r="L70" s="33"/>
      <c r="M70" s="51"/>
      <c r="N70" s="29" t="s">
        <v>0</v>
      </c>
      <c r="O70" s="28">
        <f>SUM(O50:O69)</f>
        <v>0</v>
      </c>
      <c r="P70" s="28" t="s">
        <v>1</v>
      </c>
      <c r="Q70" s="28">
        <f>SUM(Q50:Q69)</f>
        <v>0</v>
      </c>
      <c r="R70" s="28">
        <f>SUM(R50:R69)</f>
        <v>0</v>
      </c>
      <c r="S70" s="28" t="s">
        <v>1</v>
      </c>
      <c r="T70" s="28">
        <f>SUM(T50:T69)</f>
        <v>0</v>
      </c>
      <c r="U70" s="28">
        <f>SUM(U50:U69)</f>
        <v>0</v>
      </c>
      <c r="V70" s="28" t="s">
        <v>1</v>
      </c>
      <c r="W70" s="28">
        <f>SUM(W50:W69)</f>
        <v>0</v>
      </c>
      <c r="X70" s="28" t="str">
        <f t="shared" si="12"/>
        <v/>
      </c>
    </row>
    <row r="71" spans="1:24" ht="28.9" customHeight="1">
      <c r="A71" s="41" t="str">
        <f>IF(OR(ISNUMBER(E71),ISTEXT(C71)),A69+1," ")</f>
        <v xml:space="preserve"> </v>
      </c>
      <c r="B71" s="42"/>
      <c r="C71" s="43"/>
      <c r="D71" s="44"/>
      <c r="E71" s="44"/>
      <c r="F71" s="43"/>
      <c r="G71" s="43"/>
      <c r="H71" s="26"/>
      <c r="I71" s="26"/>
      <c r="J71" s="26"/>
      <c r="K71" s="27"/>
      <c r="L71" s="52"/>
      <c r="M71" s="50"/>
      <c r="N71" s="28" t="s">
        <v>2</v>
      </c>
      <c r="O71" s="28">
        <f>COUNTIF(C71:C90,"전")</f>
        <v>0</v>
      </c>
      <c r="P71" s="28" t="s">
        <v>1</v>
      </c>
      <c r="Q71" s="28">
        <f>SUMIF(C71:C90,"전",E71:E90)</f>
        <v>0</v>
      </c>
      <c r="R71" s="28">
        <f>COUNTIF(X71:X90,"전국")</f>
        <v>0</v>
      </c>
      <c r="S71" s="28" t="s">
        <v>1</v>
      </c>
      <c r="T71" s="28">
        <f>SUMIF(X71:X90,"전국",E71:E90)</f>
        <v>0</v>
      </c>
      <c r="U71" s="28">
        <f t="shared" ref="U71:U86" si="13">O71-R71</f>
        <v>0</v>
      </c>
      <c r="V71" s="28" t="s">
        <v>1</v>
      </c>
      <c r="W71" s="28">
        <f t="shared" ref="W71:W86" si="14">Q71-T71</f>
        <v>0</v>
      </c>
      <c r="X71" s="28" t="str">
        <f t="shared" si="12"/>
        <v/>
      </c>
    </row>
    <row r="72" spans="1:24" ht="28.9" customHeight="1">
      <c r="A72" s="41" t="str">
        <f>IF(OR(ISNUMBER(E72),ISTEXT(C72)),A71+1," ")</f>
        <v xml:space="preserve"> </v>
      </c>
      <c r="B72" s="42"/>
      <c r="C72" s="43"/>
      <c r="D72" s="44"/>
      <c r="E72" s="44"/>
      <c r="F72" s="43"/>
      <c r="G72" s="43"/>
      <c r="H72" s="26"/>
      <c r="I72" s="26"/>
      <c r="J72" s="26"/>
      <c r="K72" s="26"/>
      <c r="L72" s="52"/>
      <c r="M72" s="50"/>
      <c r="N72" s="28" t="s">
        <v>3</v>
      </c>
      <c r="O72" s="28">
        <f>COUNTIF(C71:C90,"답")</f>
        <v>0</v>
      </c>
      <c r="P72" s="28" t="s">
        <v>1</v>
      </c>
      <c r="Q72" s="28">
        <f>SUMIF(C71:C90,"답",E71:E90)</f>
        <v>0</v>
      </c>
      <c r="R72" s="28">
        <f>COUNTIF(X71:X90,"답국")</f>
        <v>0</v>
      </c>
      <c r="S72" s="28" t="s">
        <v>1</v>
      </c>
      <c r="T72" s="28">
        <f>SUMIF(X71:X90,"답국",E71:E90)</f>
        <v>0</v>
      </c>
      <c r="U72" s="28">
        <f t="shared" si="13"/>
        <v>0</v>
      </c>
      <c r="V72" s="28" t="s">
        <v>1</v>
      </c>
      <c r="W72" s="28">
        <f t="shared" si="14"/>
        <v>0</v>
      </c>
      <c r="X72" s="28" t="str">
        <f t="shared" ref="X72:X87" si="15">CONCATENATE(C72,H72)</f>
        <v/>
      </c>
    </row>
    <row r="73" spans="1:24" ht="28.9" customHeight="1">
      <c r="A73" s="41" t="str">
        <f t="shared" ref="A73:A84" si="16">IF(OR(ISNUMBER(E73),ISTEXT(C73)),A72+1," ")</f>
        <v xml:space="preserve"> </v>
      </c>
      <c r="B73" s="42"/>
      <c r="C73" s="43"/>
      <c r="D73" s="44"/>
      <c r="E73" s="44"/>
      <c r="F73" s="43"/>
      <c r="G73" s="43"/>
      <c r="H73" s="26"/>
      <c r="I73" s="26"/>
      <c r="J73" s="26"/>
      <c r="K73" s="26"/>
      <c r="L73" s="52"/>
      <c r="M73" s="50"/>
      <c r="N73" s="28" t="s">
        <v>4</v>
      </c>
      <c r="O73" s="28">
        <f>COUNTIF(C71:C90,"임")</f>
        <v>0</v>
      </c>
      <c r="P73" s="28" t="s">
        <v>1</v>
      </c>
      <c r="Q73" s="28">
        <f>SUMIF(C71:C90,"임",E71:E90)</f>
        <v>0</v>
      </c>
      <c r="R73" s="28">
        <f>COUNTIF(X71:X90,"임국")</f>
        <v>0</v>
      </c>
      <c r="S73" s="28" t="s">
        <v>1</v>
      </c>
      <c r="T73" s="28">
        <f>SUMIF(X71:X90,"임국",E71:E90)</f>
        <v>0</v>
      </c>
      <c r="U73" s="28">
        <f t="shared" si="13"/>
        <v>0</v>
      </c>
      <c r="V73" s="28" t="s">
        <v>1</v>
      </c>
      <c r="W73" s="28">
        <f t="shared" si="14"/>
        <v>0</v>
      </c>
      <c r="X73" s="28" t="str">
        <f t="shared" si="15"/>
        <v/>
      </c>
    </row>
    <row r="74" spans="1:24" ht="28.9" customHeight="1">
      <c r="A74" s="41" t="str">
        <f t="shared" si="16"/>
        <v xml:space="preserve"> </v>
      </c>
      <c r="B74" s="42"/>
      <c r="C74" s="43"/>
      <c r="D74" s="44"/>
      <c r="E74" s="44"/>
      <c r="F74" s="43"/>
      <c r="G74" s="43"/>
      <c r="H74" s="26"/>
      <c r="I74" s="26"/>
      <c r="J74" s="26"/>
      <c r="K74" s="26"/>
      <c r="L74" s="52"/>
      <c r="M74" s="50"/>
      <c r="N74" s="28" t="s">
        <v>5</v>
      </c>
      <c r="O74" s="28">
        <f>COUNTIF(C71:C90,"대")</f>
        <v>0</v>
      </c>
      <c r="P74" s="28" t="s">
        <v>1</v>
      </c>
      <c r="Q74" s="28">
        <f>SUMIF(C71:C90,"대",E71:E90)</f>
        <v>0</v>
      </c>
      <c r="R74" s="28">
        <f>COUNTIF(X71:X90,"대국")</f>
        <v>0</v>
      </c>
      <c r="S74" s="28" t="s">
        <v>1</v>
      </c>
      <c r="T74" s="28">
        <f>SUMIF(X71:X90,"대국",E71:E90)</f>
        <v>0</v>
      </c>
      <c r="U74" s="28">
        <f t="shared" si="13"/>
        <v>0</v>
      </c>
      <c r="V74" s="28" t="s">
        <v>1</v>
      </c>
      <c r="W74" s="28">
        <f t="shared" si="14"/>
        <v>0</v>
      </c>
      <c r="X74" s="28" t="str">
        <f t="shared" si="15"/>
        <v/>
      </c>
    </row>
    <row r="75" spans="1:24" ht="28.9" customHeight="1">
      <c r="A75" s="41" t="str">
        <f t="shared" si="16"/>
        <v xml:space="preserve"> </v>
      </c>
      <c r="B75" s="42"/>
      <c r="C75" s="43"/>
      <c r="D75" s="44"/>
      <c r="E75" s="44"/>
      <c r="F75" s="43"/>
      <c r="G75" s="43"/>
      <c r="H75" s="26"/>
      <c r="I75" s="26"/>
      <c r="J75" s="26"/>
      <c r="K75" s="26"/>
      <c r="L75" s="52"/>
      <c r="M75" s="50"/>
      <c r="N75" s="28" t="s">
        <v>6</v>
      </c>
      <c r="O75" s="28">
        <f>COUNTIF(C71:C90,"도")</f>
        <v>0</v>
      </c>
      <c r="P75" s="28" t="s">
        <v>1</v>
      </c>
      <c r="Q75" s="28">
        <f>SUMIF(C71:C90,"도",E71:E90)</f>
        <v>0</v>
      </c>
      <c r="R75" s="28">
        <f>COUNTIF(X71:X90,"도국")</f>
        <v>0</v>
      </c>
      <c r="S75" s="28" t="s">
        <v>1</v>
      </c>
      <c r="T75" s="28">
        <f>SUMIF(X71:X90,"도국",E71:E90)</f>
        <v>0</v>
      </c>
      <c r="U75" s="28">
        <f t="shared" si="13"/>
        <v>0</v>
      </c>
      <c r="V75" s="28" t="s">
        <v>1</v>
      </c>
      <c r="W75" s="28">
        <f t="shared" si="14"/>
        <v>0</v>
      </c>
      <c r="X75" s="28" t="str">
        <f t="shared" si="15"/>
        <v/>
      </c>
    </row>
    <row r="76" spans="1:24" ht="28.9" customHeight="1">
      <c r="A76" s="41" t="str">
        <f t="shared" si="16"/>
        <v xml:space="preserve"> </v>
      </c>
      <c r="B76" s="42"/>
      <c r="C76" s="43"/>
      <c r="D76" s="44"/>
      <c r="E76" s="44"/>
      <c r="F76" s="43"/>
      <c r="G76" s="43"/>
      <c r="H76" s="26"/>
      <c r="I76" s="26"/>
      <c r="J76" s="26"/>
      <c r="K76" s="26"/>
      <c r="L76" s="52"/>
      <c r="M76" s="50"/>
      <c r="N76" s="28" t="s">
        <v>7</v>
      </c>
      <c r="O76" s="28">
        <f>COUNTIF(C71:C90,"천")</f>
        <v>0</v>
      </c>
      <c r="P76" s="28" t="s">
        <v>1</v>
      </c>
      <c r="Q76" s="28">
        <f>SUMIF(C71:C90,"천",E71:E90)</f>
        <v>0</v>
      </c>
      <c r="R76" s="28">
        <f>COUNTIF(X71:X90,"천국")</f>
        <v>0</v>
      </c>
      <c r="S76" s="28" t="s">
        <v>1</v>
      </c>
      <c r="T76" s="28">
        <f>SUMIF(X71:X90,"천국",E71:E90)</f>
        <v>0</v>
      </c>
      <c r="U76" s="28">
        <f t="shared" si="13"/>
        <v>0</v>
      </c>
      <c r="V76" s="28" t="s">
        <v>1</v>
      </c>
      <c r="W76" s="28">
        <f t="shared" si="14"/>
        <v>0</v>
      </c>
      <c r="X76" s="28" t="str">
        <f t="shared" si="15"/>
        <v/>
      </c>
    </row>
    <row r="77" spans="1:24" ht="28.9" customHeight="1">
      <c r="A77" s="41" t="str">
        <f t="shared" si="16"/>
        <v xml:space="preserve"> </v>
      </c>
      <c r="B77" s="42"/>
      <c r="C77" s="43"/>
      <c r="D77" s="44"/>
      <c r="E77" s="44"/>
      <c r="F77" s="43"/>
      <c r="G77" s="43"/>
      <c r="H77" s="26"/>
      <c r="I77" s="26"/>
      <c r="J77" s="26"/>
      <c r="K77" s="26"/>
      <c r="L77" s="52"/>
      <c r="M77" s="50"/>
      <c r="N77" s="28" t="s">
        <v>8</v>
      </c>
      <c r="O77" s="28">
        <f>COUNTIF(C71:C90,"구")</f>
        <v>0</v>
      </c>
      <c r="P77" s="28" t="s">
        <v>1</v>
      </c>
      <c r="Q77" s="28">
        <f>SUMIF(C71:C90,"구",E71:E90)</f>
        <v>0</v>
      </c>
      <c r="R77" s="28">
        <f>COUNTIF(X71:X90,"구국")</f>
        <v>0</v>
      </c>
      <c r="S77" s="28" t="s">
        <v>1</v>
      </c>
      <c r="T77" s="28">
        <f>SUMIF(X71:X90,"구국",E71:E90)</f>
        <v>0</v>
      </c>
      <c r="U77" s="28">
        <f t="shared" si="13"/>
        <v>0</v>
      </c>
      <c r="V77" s="28" t="s">
        <v>1</v>
      </c>
      <c r="W77" s="28">
        <f t="shared" si="14"/>
        <v>0</v>
      </c>
      <c r="X77" s="28" t="str">
        <f t="shared" si="15"/>
        <v/>
      </c>
    </row>
    <row r="78" spans="1:24" ht="28.9" customHeight="1">
      <c r="A78" s="41" t="str">
        <f t="shared" si="16"/>
        <v xml:space="preserve"> </v>
      </c>
      <c r="B78" s="42"/>
      <c r="C78" s="43"/>
      <c r="D78" s="44"/>
      <c r="E78" s="44"/>
      <c r="F78" s="43"/>
      <c r="G78" s="43"/>
      <c r="H78" s="26"/>
      <c r="I78" s="26"/>
      <c r="J78" s="26"/>
      <c r="K78" s="26"/>
      <c r="L78" s="52"/>
      <c r="M78" s="50"/>
      <c r="N78" s="28" t="s">
        <v>9</v>
      </c>
      <c r="O78" s="28">
        <f>COUNTIF(C71:C90,"제")</f>
        <v>0</v>
      </c>
      <c r="P78" s="28" t="s">
        <v>1</v>
      </c>
      <c r="Q78" s="28">
        <f>SUMIF(C71:C90,"제",E71:E90)</f>
        <v>0</v>
      </c>
      <c r="R78" s="28">
        <f>COUNTIF(X71:X90,"제국")</f>
        <v>0</v>
      </c>
      <c r="S78" s="28" t="s">
        <v>1</v>
      </c>
      <c r="T78" s="28">
        <f>SUMIF(X71:X90,"제국",E71:E90)</f>
        <v>0</v>
      </c>
      <c r="U78" s="28">
        <f t="shared" si="13"/>
        <v>0</v>
      </c>
      <c r="V78" s="28" t="s">
        <v>1</v>
      </c>
      <c r="W78" s="28">
        <f t="shared" si="14"/>
        <v>0</v>
      </c>
      <c r="X78" s="28" t="str">
        <f t="shared" si="15"/>
        <v/>
      </c>
    </row>
    <row r="79" spans="1:24" ht="28.9" customHeight="1">
      <c r="A79" s="41" t="str">
        <f t="shared" si="16"/>
        <v xml:space="preserve"> </v>
      </c>
      <c r="B79" s="42"/>
      <c r="C79" s="43"/>
      <c r="D79" s="44"/>
      <c r="E79" s="44"/>
      <c r="F79" s="43"/>
      <c r="G79" s="43"/>
      <c r="H79" s="26"/>
      <c r="I79" s="26"/>
      <c r="J79" s="26"/>
      <c r="K79" s="26"/>
      <c r="L79" s="52"/>
      <c r="M79" s="50"/>
      <c r="N79" s="28" t="s">
        <v>10</v>
      </c>
      <c r="O79" s="28">
        <f>COUNTIF(C71:C90,"유")</f>
        <v>0</v>
      </c>
      <c r="P79" s="28" t="s">
        <v>1</v>
      </c>
      <c r="Q79" s="28">
        <f>SUMIF(C71:C90,"유",E71:E90)</f>
        <v>0</v>
      </c>
      <c r="R79" s="28">
        <f>COUNTIF(X71:X90,"유국")</f>
        <v>0</v>
      </c>
      <c r="S79" s="28" t="s">
        <v>1</v>
      </c>
      <c r="T79" s="28">
        <f>SUMIF(X71:X90,"유국",E71:E90)</f>
        <v>0</v>
      </c>
      <c r="U79" s="28">
        <f t="shared" si="13"/>
        <v>0</v>
      </c>
      <c r="V79" s="28" t="s">
        <v>1</v>
      </c>
      <c r="W79" s="28">
        <f t="shared" si="14"/>
        <v>0</v>
      </c>
      <c r="X79" s="28" t="str">
        <f t="shared" si="15"/>
        <v/>
      </c>
    </row>
    <row r="80" spans="1:24" ht="28.9" customHeight="1">
      <c r="A80" s="41" t="str">
        <f t="shared" si="16"/>
        <v xml:space="preserve"> </v>
      </c>
      <c r="B80" s="42"/>
      <c r="C80" s="43"/>
      <c r="D80" s="44"/>
      <c r="E80" s="44"/>
      <c r="F80" s="43"/>
      <c r="G80" s="43"/>
      <c r="H80" s="26"/>
      <c r="I80" s="26"/>
      <c r="J80" s="26"/>
      <c r="K80" s="26"/>
      <c r="L80" s="52"/>
      <c r="M80" s="50"/>
      <c r="N80" s="28" t="s">
        <v>11</v>
      </c>
      <c r="O80" s="28">
        <f>COUNTIF(C71:C90,"과")</f>
        <v>0</v>
      </c>
      <c r="P80" s="28" t="s">
        <v>1</v>
      </c>
      <c r="Q80" s="28">
        <f>SUMIF(C71:C90,"과",E71:E90)</f>
        <v>0</v>
      </c>
      <c r="R80" s="28">
        <f>COUNTIF(X71:X90,"과국")</f>
        <v>0</v>
      </c>
      <c r="S80" s="28" t="s">
        <v>1</v>
      </c>
      <c r="T80" s="28">
        <f>SUMIF(X71:X90,"과국",E71:E90)</f>
        <v>0</v>
      </c>
      <c r="U80" s="28">
        <f t="shared" si="13"/>
        <v>0</v>
      </c>
      <c r="V80" s="28" t="s">
        <v>1</v>
      </c>
      <c r="W80" s="28">
        <f t="shared" si="14"/>
        <v>0</v>
      </c>
      <c r="X80" s="28" t="str">
        <f t="shared" si="15"/>
        <v/>
      </c>
    </row>
    <row r="81" spans="1:24" ht="28.9" customHeight="1">
      <c r="A81" s="41" t="str">
        <f t="shared" si="16"/>
        <v xml:space="preserve"> </v>
      </c>
      <c r="B81" s="42"/>
      <c r="C81" s="43"/>
      <c r="D81" s="44"/>
      <c r="E81" s="44"/>
      <c r="F81" s="43"/>
      <c r="G81" s="43"/>
      <c r="H81" s="26"/>
      <c r="I81" s="26"/>
      <c r="J81" s="26"/>
      <c r="K81" s="26"/>
      <c r="L81" s="52"/>
      <c r="M81" s="50"/>
      <c r="N81" s="28" t="s">
        <v>12</v>
      </c>
      <c r="O81" s="28">
        <f>COUNTIF(C71:C90,"묘")</f>
        <v>0</v>
      </c>
      <c r="P81" s="28" t="s">
        <v>1</v>
      </c>
      <c r="Q81" s="28">
        <f>SUMIF(C71:C90,"묘",E71:E90)</f>
        <v>0</v>
      </c>
      <c r="R81" s="28">
        <f>COUNTIF(X71:X90,"묘국")</f>
        <v>0</v>
      </c>
      <c r="S81" s="28" t="s">
        <v>1</v>
      </c>
      <c r="T81" s="28">
        <f>SUMIF(X71:X90,"묘국",E71:E90)</f>
        <v>0</v>
      </c>
      <c r="U81" s="28">
        <f t="shared" si="13"/>
        <v>0</v>
      </c>
      <c r="V81" s="28" t="s">
        <v>1</v>
      </c>
      <c r="W81" s="28">
        <f t="shared" si="14"/>
        <v>0</v>
      </c>
      <c r="X81" s="28" t="str">
        <f t="shared" si="15"/>
        <v/>
      </c>
    </row>
    <row r="82" spans="1:24" ht="28.9" customHeight="1">
      <c r="A82" s="41" t="str">
        <f t="shared" si="16"/>
        <v xml:space="preserve"> </v>
      </c>
      <c r="B82" s="42"/>
      <c r="C82" s="43"/>
      <c r="D82" s="44"/>
      <c r="E82" s="44"/>
      <c r="F82" s="43"/>
      <c r="G82" s="43"/>
      <c r="H82" s="26"/>
      <c r="I82" s="26"/>
      <c r="J82" s="26"/>
      <c r="K82" s="26"/>
      <c r="L82" s="52"/>
      <c r="M82" s="50"/>
      <c r="N82" s="28" t="s">
        <v>13</v>
      </c>
      <c r="O82" s="28">
        <f>COUNTIF(C71:C90,"목")</f>
        <v>0</v>
      </c>
      <c r="P82" s="28" t="s">
        <v>1</v>
      </c>
      <c r="Q82" s="28">
        <f>SUMIF(C71:C90,"목",E71:E90)</f>
        <v>0</v>
      </c>
      <c r="R82" s="28">
        <f>COUNTIF(X71:X90,"목국")</f>
        <v>0</v>
      </c>
      <c r="S82" s="28" t="s">
        <v>1</v>
      </c>
      <c r="T82" s="28">
        <f>SUMIF(X71:X90,"목국",E71:E90)</f>
        <v>0</v>
      </c>
      <c r="U82" s="28">
        <f t="shared" si="13"/>
        <v>0</v>
      </c>
      <c r="V82" s="28" t="s">
        <v>1</v>
      </c>
      <c r="W82" s="28">
        <f t="shared" si="14"/>
        <v>0</v>
      </c>
      <c r="X82" s="28" t="str">
        <f t="shared" si="15"/>
        <v/>
      </c>
    </row>
    <row r="83" spans="1:24" ht="28.9" customHeight="1">
      <c r="A83" s="41" t="str">
        <f t="shared" si="16"/>
        <v xml:space="preserve"> </v>
      </c>
      <c r="B83" s="42"/>
      <c r="C83" s="43"/>
      <c r="D83" s="44"/>
      <c r="E83" s="44"/>
      <c r="F83" s="43"/>
      <c r="G83" s="43"/>
      <c r="H83" s="26"/>
      <c r="I83" s="26"/>
      <c r="J83" s="26"/>
      <c r="K83" s="26"/>
      <c r="L83" s="52"/>
      <c r="M83" s="50"/>
      <c r="N83" s="28" t="s">
        <v>14</v>
      </c>
      <c r="O83" s="28">
        <f>COUNTIF(C71:C90,"잡")</f>
        <v>0</v>
      </c>
      <c r="P83" s="28" t="s">
        <v>1</v>
      </c>
      <c r="Q83" s="28">
        <f>SUMIF(C71:C90,"잡",E71:E90)</f>
        <v>0</v>
      </c>
      <c r="R83" s="28">
        <f>COUNTIF(X71:X90,"잡국")</f>
        <v>0</v>
      </c>
      <c r="S83" s="28" t="s">
        <v>1</v>
      </c>
      <c r="T83" s="28">
        <f>SUMIF(X71:X90,"잡국",E71:E90)</f>
        <v>0</v>
      </c>
      <c r="U83" s="28">
        <f t="shared" si="13"/>
        <v>0</v>
      </c>
      <c r="V83" s="28" t="s">
        <v>1</v>
      </c>
      <c r="W83" s="28">
        <f t="shared" si="14"/>
        <v>0</v>
      </c>
      <c r="X83" s="28" t="str">
        <f t="shared" si="15"/>
        <v/>
      </c>
    </row>
    <row r="84" spans="1:24" ht="28.9" customHeight="1">
      <c r="A84" s="41" t="str">
        <f t="shared" si="16"/>
        <v xml:space="preserve"> </v>
      </c>
      <c r="B84" s="42"/>
      <c r="C84" s="43"/>
      <c r="D84" s="44"/>
      <c r="E84" s="44"/>
      <c r="F84" s="43"/>
      <c r="G84" s="43"/>
      <c r="H84" s="26"/>
      <c r="I84" s="26"/>
      <c r="J84" s="26"/>
      <c r="K84" s="26"/>
      <c r="L84" s="52"/>
      <c r="M84" s="50"/>
      <c r="N84" s="28" t="s">
        <v>15</v>
      </c>
      <c r="O84" s="28">
        <f>COUNTIF(C71:C90,"학")</f>
        <v>0</v>
      </c>
      <c r="P84" s="28" t="s">
        <v>1</v>
      </c>
      <c r="Q84" s="28">
        <f>SUMIF(C71:C90,"학",E71:E90)</f>
        <v>0</v>
      </c>
      <c r="R84" s="28">
        <f>COUNTIF(X71:X90,"학국")</f>
        <v>0</v>
      </c>
      <c r="S84" s="28" t="s">
        <v>1</v>
      </c>
      <c r="T84" s="28">
        <f>SUMIF(X71:X90,"학국",E71:E90)</f>
        <v>0</v>
      </c>
      <c r="U84" s="28">
        <f t="shared" si="13"/>
        <v>0</v>
      </c>
      <c r="V84" s="28" t="s">
        <v>1</v>
      </c>
      <c r="W84" s="28">
        <f t="shared" si="14"/>
        <v>0</v>
      </c>
      <c r="X84" s="28" t="str">
        <f t="shared" si="15"/>
        <v/>
      </c>
    </row>
    <row r="85" spans="1:24" ht="28.9" customHeight="1">
      <c r="A85" s="41" t="str">
        <f t="shared" ref="A85:A90" si="17">IF(OR(ISNUMBER(E85),ISTEXT(C85)),A84+1," ")</f>
        <v xml:space="preserve"> </v>
      </c>
      <c r="B85" s="42"/>
      <c r="C85" s="43"/>
      <c r="D85" s="44"/>
      <c r="E85" s="44"/>
      <c r="F85" s="43"/>
      <c r="G85" s="43"/>
      <c r="H85" s="26"/>
      <c r="I85" s="26"/>
      <c r="J85" s="26"/>
      <c r="K85" s="26"/>
      <c r="L85" s="52"/>
      <c r="M85" s="50"/>
      <c r="N85" s="28" t="s">
        <v>16</v>
      </c>
      <c r="O85" s="28">
        <f>COUNTIF(C71:C90,"수")</f>
        <v>0</v>
      </c>
      <c r="P85" s="28" t="s">
        <v>1</v>
      </c>
      <c r="Q85" s="28">
        <f>SUMIF(C71:C90,"수",E71:E90)</f>
        <v>0</v>
      </c>
      <c r="R85" s="28">
        <f>COUNTIF(X71:X90,"수국")</f>
        <v>0</v>
      </c>
      <c r="S85" s="28" t="s">
        <v>1</v>
      </c>
      <c r="T85" s="28">
        <f>SUMIF(X71:X90,"수국",E71:E90)</f>
        <v>0</v>
      </c>
      <c r="U85" s="28">
        <f t="shared" si="13"/>
        <v>0</v>
      </c>
      <c r="V85" s="28" t="s">
        <v>1</v>
      </c>
      <c r="W85" s="28">
        <f t="shared" si="14"/>
        <v>0</v>
      </c>
      <c r="X85" s="28" t="str">
        <f t="shared" si="15"/>
        <v/>
      </c>
    </row>
    <row r="86" spans="1:24" ht="28.9" customHeight="1">
      <c r="A86" s="41" t="str">
        <f t="shared" si="17"/>
        <v xml:space="preserve"> </v>
      </c>
      <c r="B86" s="42"/>
      <c r="C86" s="43"/>
      <c r="D86" s="44"/>
      <c r="E86" s="44"/>
      <c r="F86" s="43"/>
      <c r="G86" s="43"/>
      <c r="H86" s="26"/>
      <c r="I86" s="26"/>
      <c r="J86" s="26"/>
      <c r="K86" s="26"/>
      <c r="L86" s="52"/>
      <c r="M86" s="50"/>
      <c r="N86" s="29" t="s">
        <v>17</v>
      </c>
      <c r="O86" s="28">
        <f>COUNTIF(C71:C90,"장")</f>
        <v>0</v>
      </c>
      <c r="P86" s="28" t="s">
        <v>1</v>
      </c>
      <c r="Q86" s="28">
        <f>SUMIF(C71:C90,"장",E71:E90)</f>
        <v>0</v>
      </c>
      <c r="R86" s="28">
        <f>COUNTIF(X71:X90,"장국")</f>
        <v>0</v>
      </c>
      <c r="S86" s="28" t="s">
        <v>1</v>
      </c>
      <c r="T86" s="28">
        <f>SUMIF(X71:X90,"장국",E71:E90)</f>
        <v>0</v>
      </c>
      <c r="U86" s="28">
        <f t="shared" si="13"/>
        <v>0</v>
      </c>
      <c r="V86" s="28" t="s">
        <v>1</v>
      </c>
      <c r="W86" s="28">
        <f t="shared" si="14"/>
        <v>0</v>
      </c>
      <c r="X86" s="30" t="str">
        <f t="shared" si="15"/>
        <v/>
      </c>
    </row>
    <row r="87" spans="1:24" ht="28.9" customHeight="1">
      <c r="A87" s="41" t="str">
        <f t="shared" si="17"/>
        <v xml:space="preserve"> </v>
      </c>
      <c r="B87" s="42"/>
      <c r="C87" s="43"/>
      <c r="D87" s="44"/>
      <c r="E87" s="44"/>
      <c r="F87" s="43"/>
      <c r="G87" s="43"/>
      <c r="H87" s="26"/>
      <c r="I87" s="26"/>
      <c r="J87" s="26"/>
      <c r="K87" s="26"/>
      <c r="L87" s="52"/>
      <c r="M87" s="50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30" t="str">
        <f t="shared" si="15"/>
        <v/>
      </c>
    </row>
    <row r="88" spans="1:24" ht="28.9" customHeight="1">
      <c r="A88" s="41" t="str">
        <f t="shared" si="17"/>
        <v xml:space="preserve"> </v>
      </c>
      <c r="B88" s="42"/>
      <c r="C88" s="43"/>
      <c r="D88" s="44"/>
      <c r="E88" s="44"/>
      <c r="F88" s="43"/>
      <c r="G88" s="43"/>
      <c r="H88" s="26"/>
      <c r="I88" s="26"/>
      <c r="J88" s="26"/>
      <c r="K88" s="26"/>
      <c r="L88" s="52"/>
      <c r="M88" s="50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30" t="str">
        <f t="shared" ref="X88:X103" si="18">CONCATENATE(C88,H88)</f>
        <v/>
      </c>
    </row>
    <row r="89" spans="1:24" ht="28.9" customHeight="1">
      <c r="A89" s="41" t="str">
        <f t="shared" si="17"/>
        <v xml:space="preserve"> </v>
      </c>
      <c r="B89" s="42"/>
      <c r="C89" s="43"/>
      <c r="D89" s="44"/>
      <c r="E89" s="44"/>
      <c r="F89" s="43"/>
      <c r="G89" s="43"/>
      <c r="H89" s="26"/>
      <c r="I89" s="26"/>
      <c r="J89" s="26"/>
      <c r="K89" s="26"/>
      <c r="L89" s="52"/>
      <c r="M89" s="50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tr">
        <f t="shared" si="18"/>
        <v/>
      </c>
    </row>
    <row r="90" spans="1:24" ht="28.9" customHeight="1">
      <c r="A90" s="41" t="str">
        <f t="shared" si="17"/>
        <v xml:space="preserve"> </v>
      </c>
      <c r="B90" s="42"/>
      <c r="C90" s="43"/>
      <c r="D90" s="44"/>
      <c r="E90" s="44"/>
      <c r="F90" s="43"/>
      <c r="G90" s="43"/>
      <c r="H90" s="26"/>
      <c r="I90" s="26"/>
      <c r="J90" s="26"/>
      <c r="K90" s="26"/>
      <c r="L90" s="52"/>
      <c r="M90" s="50"/>
      <c r="N90" s="28" t="s">
        <v>18</v>
      </c>
      <c r="O90" s="28">
        <f>COUNTIF(C71:C90," ")</f>
        <v>0</v>
      </c>
      <c r="P90" s="28" t="s">
        <v>1</v>
      </c>
      <c r="Q90" s="28">
        <f>SUMIF(C71:C90," ",E71:E90)</f>
        <v>0</v>
      </c>
      <c r="R90" s="28"/>
      <c r="S90" s="28" t="s">
        <v>1</v>
      </c>
      <c r="T90" s="28"/>
      <c r="U90" s="28">
        <f>O90</f>
        <v>0</v>
      </c>
      <c r="V90" s="28" t="s">
        <v>1</v>
      </c>
      <c r="W90" s="28">
        <f>Q90</f>
        <v>0</v>
      </c>
      <c r="X90" s="28" t="str">
        <f t="shared" si="18"/>
        <v/>
      </c>
    </row>
    <row r="91" spans="1:24" ht="28.9" customHeight="1">
      <c r="A91" s="45" t="s">
        <v>35</v>
      </c>
      <c r="B91" s="46"/>
      <c r="C91" s="47"/>
      <c r="D91" s="48"/>
      <c r="E91" s="49">
        <f>SUM(E71:E90)</f>
        <v>0</v>
      </c>
      <c r="F91" s="47"/>
      <c r="G91" s="47"/>
      <c r="H91" s="31"/>
      <c r="I91" s="31"/>
      <c r="J91" s="31"/>
      <c r="K91" s="31"/>
      <c r="L91" s="33"/>
      <c r="M91" s="51"/>
      <c r="N91" s="29" t="s">
        <v>0</v>
      </c>
      <c r="O91" s="28">
        <f>SUM(O71:O90)</f>
        <v>0</v>
      </c>
      <c r="P91" s="28" t="s">
        <v>1</v>
      </c>
      <c r="Q91" s="28">
        <f>SUM(Q71:Q90)</f>
        <v>0</v>
      </c>
      <c r="R91" s="28">
        <f>SUM(R71:R90)</f>
        <v>0</v>
      </c>
      <c r="S91" s="28" t="s">
        <v>1</v>
      </c>
      <c r="T91" s="28">
        <f>SUM(T71:T90)</f>
        <v>0</v>
      </c>
      <c r="U91" s="28">
        <f>SUM(U71:U90)</f>
        <v>0</v>
      </c>
      <c r="V91" s="28" t="s">
        <v>1</v>
      </c>
      <c r="W91" s="28">
        <f>SUM(W71:W90)</f>
        <v>0</v>
      </c>
      <c r="X91" s="28" t="str">
        <f t="shared" si="18"/>
        <v/>
      </c>
    </row>
    <row r="92" spans="1:24" ht="28.9" customHeight="1">
      <c r="A92" s="41" t="str">
        <f>IF(OR(ISNUMBER(E92),ISTEXT(C92)),A90+1," ")</f>
        <v xml:space="preserve"> </v>
      </c>
      <c r="B92" s="42"/>
      <c r="C92" s="43"/>
      <c r="D92" s="44"/>
      <c r="E92" s="44"/>
      <c r="F92" s="43"/>
      <c r="G92" s="43"/>
      <c r="H92" s="26"/>
      <c r="I92" s="26"/>
      <c r="J92" s="26"/>
      <c r="K92" s="27"/>
      <c r="L92" s="52"/>
      <c r="M92" s="50"/>
      <c r="N92" s="28" t="s">
        <v>2</v>
      </c>
      <c r="O92" s="28">
        <f>COUNTIF(C92:C111,"전")</f>
        <v>0</v>
      </c>
      <c r="P92" s="28" t="s">
        <v>1</v>
      </c>
      <c r="Q92" s="28">
        <f>SUMIF(C92:C111,"전",E92:E111)</f>
        <v>0</v>
      </c>
      <c r="R92" s="28">
        <f>COUNTIF(X92:X111,"전국")</f>
        <v>0</v>
      </c>
      <c r="S92" s="28" t="s">
        <v>1</v>
      </c>
      <c r="T92" s="28">
        <f>SUMIF(X92:X111,"전국",E92:E111)</f>
        <v>0</v>
      </c>
      <c r="U92" s="28">
        <f t="shared" ref="U92:U107" si="19">O92-R92</f>
        <v>0</v>
      </c>
      <c r="V92" s="28" t="s">
        <v>1</v>
      </c>
      <c r="W92" s="28">
        <f t="shared" ref="W92:W107" si="20">Q92-T92</f>
        <v>0</v>
      </c>
      <c r="X92" s="28" t="str">
        <f t="shared" si="18"/>
        <v/>
      </c>
    </row>
    <row r="93" spans="1:24" ht="28.9" customHeight="1">
      <c r="A93" s="41" t="str">
        <f>IF(OR(ISNUMBER(E93),ISTEXT(C93)),A92+1," ")</f>
        <v xml:space="preserve"> </v>
      </c>
      <c r="B93" s="42"/>
      <c r="C93" s="43"/>
      <c r="D93" s="44"/>
      <c r="E93" s="44"/>
      <c r="F93" s="43"/>
      <c r="G93" s="43"/>
      <c r="H93" s="26"/>
      <c r="I93" s="26"/>
      <c r="J93" s="26"/>
      <c r="K93" s="26"/>
      <c r="L93" s="52"/>
      <c r="M93" s="50"/>
      <c r="N93" s="28" t="s">
        <v>3</v>
      </c>
      <c r="O93" s="28">
        <f>COUNTIF(C92:C111,"답")</f>
        <v>0</v>
      </c>
      <c r="P93" s="28" t="s">
        <v>1</v>
      </c>
      <c r="Q93" s="28">
        <f>SUMIF(C92:C111,"답",E92:E111)</f>
        <v>0</v>
      </c>
      <c r="R93" s="28">
        <f>COUNTIF(X92:X111,"답국")</f>
        <v>0</v>
      </c>
      <c r="S93" s="28" t="s">
        <v>1</v>
      </c>
      <c r="T93" s="28">
        <f>SUMIF(X92:X111,"답국",E92:E111)</f>
        <v>0</v>
      </c>
      <c r="U93" s="28">
        <f t="shared" si="19"/>
        <v>0</v>
      </c>
      <c r="V93" s="28" t="s">
        <v>1</v>
      </c>
      <c r="W93" s="28">
        <f t="shared" si="20"/>
        <v>0</v>
      </c>
      <c r="X93" s="28" t="str">
        <f t="shared" si="18"/>
        <v/>
      </c>
    </row>
    <row r="94" spans="1:24" ht="28.9" customHeight="1">
      <c r="A94" s="41" t="str">
        <f t="shared" ref="A94:A104" si="21">IF(OR(ISNUMBER(E94),ISTEXT(C94)),A93+1," ")</f>
        <v xml:space="preserve"> </v>
      </c>
      <c r="B94" s="42"/>
      <c r="C94" s="43"/>
      <c r="D94" s="44"/>
      <c r="E94" s="44"/>
      <c r="F94" s="43"/>
      <c r="G94" s="43"/>
      <c r="H94" s="26"/>
      <c r="I94" s="26"/>
      <c r="J94" s="26"/>
      <c r="K94" s="26"/>
      <c r="L94" s="52"/>
      <c r="M94" s="50"/>
      <c r="N94" s="28" t="s">
        <v>4</v>
      </c>
      <c r="O94" s="28">
        <f>COUNTIF(C92:C111,"임")</f>
        <v>0</v>
      </c>
      <c r="P94" s="28" t="s">
        <v>1</v>
      </c>
      <c r="Q94" s="28">
        <f>SUMIF(C92:C111,"임",E92:E111)</f>
        <v>0</v>
      </c>
      <c r="R94" s="28">
        <f>COUNTIF(X92:X111,"임국")</f>
        <v>0</v>
      </c>
      <c r="S94" s="28" t="s">
        <v>1</v>
      </c>
      <c r="T94" s="28">
        <f>SUMIF(X92:X111,"임국",E92:E111)</f>
        <v>0</v>
      </c>
      <c r="U94" s="28">
        <f t="shared" si="19"/>
        <v>0</v>
      </c>
      <c r="V94" s="28" t="s">
        <v>1</v>
      </c>
      <c r="W94" s="28">
        <f t="shared" si="20"/>
        <v>0</v>
      </c>
      <c r="X94" s="28" t="str">
        <f t="shared" si="18"/>
        <v/>
      </c>
    </row>
    <row r="95" spans="1:24" ht="28.9" customHeight="1">
      <c r="A95" s="41" t="str">
        <f t="shared" si="21"/>
        <v xml:space="preserve"> </v>
      </c>
      <c r="B95" s="42"/>
      <c r="C95" s="43"/>
      <c r="D95" s="44"/>
      <c r="E95" s="44"/>
      <c r="F95" s="43"/>
      <c r="G95" s="43"/>
      <c r="H95" s="26"/>
      <c r="I95" s="26"/>
      <c r="J95" s="26"/>
      <c r="K95" s="26"/>
      <c r="L95" s="52"/>
      <c r="M95" s="50"/>
      <c r="N95" s="28" t="s">
        <v>5</v>
      </c>
      <c r="O95" s="28">
        <f>COUNTIF(C92:C111,"대")</f>
        <v>0</v>
      </c>
      <c r="P95" s="28" t="s">
        <v>1</v>
      </c>
      <c r="Q95" s="28">
        <f>SUMIF(C92:C111,"대",E92:E111)</f>
        <v>0</v>
      </c>
      <c r="R95" s="28">
        <f>COUNTIF(X92:X111,"대국")</f>
        <v>0</v>
      </c>
      <c r="S95" s="28" t="s">
        <v>1</v>
      </c>
      <c r="T95" s="28">
        <f>SUMIF(X92:X111,"대국",E92:E111)</f>
        <v>0</v>
      </c>
      <c r="U95" s="28">
        <f t="shared" si="19"/>
        <v>0</v>
      </c>
      <c r="V95" s="28" t="s">
        <v>1</v>
      </c>
      <c r="W95" s="28">
        <f t="shared" si="20"/>
        <v>0</v>
      </c>
      <c r="X95" s="28" t="str">
        <f t="shared" si="18"/>
        <v/>
      </c>
    </row>
    <row r="96" spans="1:24" ht="28.9" customHeight="1">
      <c r="A96" s="41" t="str">
        <f t="shared" si="21"/>
        <v xml:space="preserve"> </v>
      </c>
      <c r="B96" s="42"/>
      <c r="C96" s="43"/>
      <c r="D96" s="44"/>
      <c r="E96" s="44"/>
      <c r="F96" s="43"/>
      <c r="G96" s="43"/>
      <c r="H96" s="26"/>
      <c r="I96" s="26"/>
      <c r="J96" s="26"/>
      <c r="K96" s="26"/>
      <c r="L96" s="52"/>
      <c r="M96" s="50"/>
      <c r="N96" s="28" t="s">
        <v>6</v>
      </c>
      <c r="O96" s="28">
        <f>COUNTIF(C92:C111,"도")</f>
        <v>0</v>
      </c>
      <c r="P96" s="28" t="s">
        <v>1</v>
      </c>
      <c r="Q96" s="28">
        <f>SUMIF(C92:C111,"도",E92:E111)</f>
        <v>0</v>
      </c>
      <c r="R96" s="28">
        <f>COUNTIF(X92:X111,"도국")</f>
        <v>0</v>
      </c>
      <c r="S96" s="28" t="s">
        <v>1</v>
      </c>
      <c r="T96" s="28">
        <f>SUMIF(X92:X111,"도국",E92:E111)</f>
        <v>0</v>
      </c>
      <c r="U96" s="28">
        <f t="shared" si="19"/>
        <v>0</v>
      </c>
      <c r="V96" s="28" t="s">
        <v>1</v>
      </c>
      <c r="W96" s="28">
        <f t="shared" si="20"/>
        <v>0</v>
      </c>
      <c r="X96" s="28" t="str">
        <f t="shared" si="18"/>
        <v/>
      </c>
    </row>
    <row r="97" spans="1:24" ht="28.9" customHeight="1">
      <c r="A97" s="41" t="str">
        <f t="shared" si="21"/>
        <v xml:space="preserve"> </v>
      </c>
      <c r="B97" s="42"/>
      <c r="C97" s="43"/>
      <c r="D97" s="44"/>
      <c r="E97" s="44"/>
      <c r="F97" s="43"/>
      <c r="G97" s="43"/>
      <c r="H97" s="26"/>
      <c r="I97" s="26"/>
      <c r="J97" s="26"/>
      <c r="K97" s="26"/>
      <c r="L97" s="52"/>
      <c r="M97" s="50"/>
      <c r="N97" s="28" t="s">
        <v>7</v>
      </c>
      <c r="O97" s="28">
        <f>COUNTIF(C92:C111,"천")</f>
        <v>0</v>
      </c>
      <c r="P97" s="28" t="s">
        <v>1</v>
      </c>
      <c r="Q97" s="28">
        <f>SUMIF(C92:C111,"천",E92:E111)</f>
        <v>0</v>
      </c>
      <c r="R97" s="28">
        <f>COUNTIF(X92:X111,"천국")</f>
        <v>0</v>
      </c>
      <c r="S97" s="28" t="s">
        <v>1</v>
      </c>
      <c r="T97" s="28">
        <f>SUMIF(X92:X111,"천국",E92:E111)</f>
        <v>0</v>
      </c>
      <c r="U97" s="28">
        <f t="shared" si="19"/>
        <v>0</v>
      </c>
      <c r="V97" s="28" t="s">
        <v>1</v>
      </c>
      <c r="W97" s="28">
        <f t="shared" si="20"/>
        <v>0</v>
      </c>
      <c r="X97" s="28" t="str">
        <f t="shared" si="18"/>
        <v/>
      </c>
    </row>
    <row r="98" spans="1:24" ht="28.9" customHeight="1">
      <c r="A98" s="41" t="str">
        <f t="shared" si="21"/>
        <v xml:space="preserve"> </v>
      </c>
      <c r="B98" s="42"/>
      <c r="C98" s="43"/>
      <c r="D98" s="44"/>
      <c r="E98" s="44"/>
      <c r="F98" s="43"/>
      <c r="G98" s="43"/>
      <c r="H98" s="26"/>
      <c r="I98" s="26"/>
      <c r="J98" s="26"/>
      <c r="K98" s="26"/>
      <c r="L98" s="52"/>
      <c r="M98" s="50"/>
      <c r="N98" s="28" t="s">
        <v>8</v>
      </c>
      <c r="O98" s="28">
        <f>COUNTIF(C92:C111,"구")</f>
        <v>0</v>
      </c>
      <c r="P98" s="28" t="s">
        <v>1</v>
      </c>
      <c r="Q98" s="28">
        <f>SUMIF(C92:C111,"구",E92:E111)</f>
        <v>0</v>
      </c>
      <c r="R98" s="28">
        <f>COUNTIF(X92:X111,"구국")</f>
        <v>0</v>
      </c>
      <c r="S98" s="28" t="s">
        <v>1</v>
      </c>
      <c r="T98" s="28">
        <f>SUMIF(X92:X111,"구국",E92:E111)</f>
        <v>0</v>
      </c>
      <c r="U98" s="28">
        <f t="shared" si="19"/>
        <v>0</v>
      </c>
      <c r="V98" s="28" t="s">
        <v>1</v>
      </c>
      <c r="W98" s="28">
        <f t="shared" si="20"/>
        <v>0</v>
      </c>
      <c r="X98" s="28" t="str">
        <f t="shared" si="18"/>
        <v/>
      </c>
    </row>
    <row r="99" spans="1:24" ht="28.9" customHeight="1">
      <c r="A99" s="41" t="str">
        <f t="shared" si="21"/>
        <v xml:space="preserve"> </v>
      </c>
      <c r="B99" s="42"/>
      <c r="C99" s="43"/>
      <c r="D99" s="44"/>
      <c r="E99" s="44"/>
      <c r="F99" s="43"/>
      <c r="G99" s="43"/>
      <c r="H99" s="26"/>
      <c r="I99" s="26"/>
      <c r="J99" s="26"/>
      <c r="K99" s="26"/>
      <c r="L99" s="52"/>
      <c r="M99" s="50"/>
      <c r="N99" s="28" t="s">
        <v>9</v>
      </c>
      <c r="O99" s="28">
        <f>COUNTIF(C92:C111,"제")</f>
        <v>0</v>
      </c>
      <c r="P99" s="28" t="s">
        <v>1</v>
      </c>
      <c r="Q99" s="28">
        <f>SUMIF(C92:C111,"제",E92:E111)</f>
        <v>0</v>
      </c>
      <c r="R99" s="28">
        <f>COUNTIF(X92:X111,"제국")</f>
        <v>0</v>
      </c>
      <c r="S99" s="28" t="s">
        <v>1</v>
      </c>
      <c r="T99" s="28">
        <f>SUMIF(X92:X111,"제국",E92:E111)</f>
        <v>0</v>
      </c>
      <c r="U99" s="28">
        <f t="shared" si="19"/>
        <v>0</v>
      </c>
      <c r="V99" s="28" t="s">
        <v>1</v>
      </c>
      <c r="W99" s="28">
        <f t="shared" si="20"/>
        <v>0</v>
      </c>
      <c r="X99" s="28" t="str">
        <f t="shared" si="18"/>
        <v/>
      </c>
    </row>
    <row r="100" spans="1:24" ht="28.9" customHeight="1">
      <c r="A100" s="41" t="str">
        <f t="shared" si="21"/>
        <v xml:space="preserve"> </v>
      </c>
      <c r="B100" s="42"/>
      <c r="C100" s="43"/>
      <c r="D100" s="44"/>
      <c r="E100" s="44"/>
      <c r="F100" s="43"/>
      <c r="G100" s="43"/>
      <c r="H100" s="26"/>
      <c r="I100" s="26"/>
      <c r="J100" s="26"/>
      <c r="K100" s="26"/>
      <c r="L100" s="52"/>
      <c r="M100" s="50"/>
      <c r="N100" s="28" t="s">
        <v>10</v>
      </c>
      <c r="O100" s="28">
        <f>COUNTIF(C92:C111,"유")</f>
        <v>0</v>
      </c>
      <c r="P100" s="28" t="s">
        <v>1</v>
      </c>
      <c r="Q100" s="28">
        <f>SUMIF(C92:C111,"유",E92:E111)</f>
        <v>0</v>
      </c>
      <c r="R100" s="28">
        <f>COUNTIF(X92:X111,"유국")</f>
        <v>0</v>
      </c>
      <c r="S100" s="28" t="s">
        <v>1</v>
      </c>
      <c r="T100" s="28">
        <f>SUMIF(X92:X111,"유국",E92:E111)</f>
        <v>0</v>
      </c>
      <c r="U100" s="28">
        <f t="shared" si="19"/>
        <v>0</v>
      </c>
      <c r="V100" s="28" t="s">
        <v>1</v>
      </c>
      <c r="W100" s="28">
        <f t="shared" si="20"/>
        <v>0</v>
      </c>
      <c r="X100" s="28" t="str">
        <f t="shared" si="18"/>
        <v/>
      </c>
    </row>
    <row r="101" spans="1:24" ht="28.9" customHeight="1">
      <c r="A101" s="41" t="str">
        <f t="shared" si="21"/>
        <v xml:space="preserve"> </v>
      </c>
      <c r="B101" s="42"/>
      <c r="C101" s="43"/>
      <c r="D101" s="44"/>
      <c r="E101" s="44"/>
      <c r="F101" s="43"/>
      <c r="G101" s="43"/>
      <c r="H101" s="26"/>
      <c r="I101" s="26"/>
      <c r="J101" s="26"/>
      <c r="K101" s="26"/>
      <c r="L101" s="52"/>
      <c r="M101" s="50"/>
      <c r="N101" s="28" t="s">
        <v>11</v>
      </c>
      <c r="O101" s="28">
        <f>COUNTIF(C92:C111,"과")</f>
        <v>0</v>
      </c>
      <c r="P101" s="28" t="s">
        <v>1</v>
      </c>
      <c r="Q101" s="28">
        <f>SUMIF(C92:C111,"과",E92:E111)</f>
        <v>0</v>
      </c>
      <c r="R101" s="28">
        <f>COUNTIF(X92:X111,"과국")</f>
        <v>0</v>
      </c>
      <c r="S101" s="28" t="s">
        <v>1</v>
      </c>
      <c r="T101" s="28">
        <f>SUMIF(X92:X111,"과국",E92:E111)</f>
        <v>0</v>
      </c>
      <c r="U101" s="28">
        <f t="shared" si="19"/>
        <v>0</v>
      </c>
      <c r="V101" s="28" t="s">
        <v>1</v>
      </c>
      <c r="W101" s="28">
        <f t="shared" si="20"/>
        <v>0</v>
      </c>
      <c r="X101" s="28" t="str">
        <f t="shared" si="18"/>
        <v/>
      </c>
    </row>
    <row r="102" spans="1:24" ht="28.9" customHeight="1">
      <c r="A102" s="41" t="str">
        <f t="shared" si="21"/>
        <v xml:space="preserve"> </v>
      </c>
      <c r="B102" s="42"/>
      <c r="C102" s="43"/>
      <c r="D102" s="44"/>
      <c r="E102" s="44"/>
      <c r="F102" s="43"/>
      <c r="G102" s="43"/>
      <c r="H102" s="26"/>
      <c r="I102" s="26"/>
      <c r="J102" s="26"/>
      <c r="K102" s="26"/>
      <c r="L102" s="52"/>
      <c r="M102" s="50"/>
      <c r="N102" s="28" t="s">
        <v>12</v>
      </c>
      <c r="O102" s="28">
        <f>COUNTIF(C92:C111,"묘")</f>
        <v>0</v>
      </c>
      <c r="P102" s="28" t="s">
        <v>1</v>
      </c>
      <c r="Q102" s="28">
        <f>SUMIF(C92:C111,"묘",E92:E111)</f>
        <v>0</v>
      </c>
      <c r="R102" s="28">
        <f>COUNTIF(X92:X111,"묘국")</f>
        <v>0</v>
      </c>
      <c r="S102" s="28" t="s">
        <v>1</v>
      </c>
      <c r="T102" s="28">
        <f>SUMIF(X92:X111,"묘국",E92:E111)</f>
        <v>0</v>
      </c>
      <c r="U102" s="28">
        <f t="shared" si="19"/>
        <v>0</v>
      </c>
      <c r="V102" s="28" t="s">
        <v>1</v>
      </c>
      <c r="W102" s="28">
        <f t="shared" si="20"/>
        <v>0</v>
      </c>
      <c r="X102" s="28" t="str">
        <f t="shared" si="18"/>
        <v/>
      </c>
    </row>
    <row r="103" spans="1:24" ht="28.9" customHeight="1">
      <c r="A103" s="41" t="str">
        <f t="shared" si="21"/>
        <v xml:space="preserve"> </v>
      </c>
      <c r="B103" s="42"/>
      <c r="C103" s="43"/>
      <c r="D103" s="44"/>
      <c r="E103" s="44"/>
      <c r="F103" s="43"/>
      <c r="G103" s="43"/>
      <c r="H103" s="26"/>
      <c r="I103" s="26"/>
      <c r="J103" s="26"/>
      <c r="K103" s="26"/>
      <c r="L103" s="52"/>
      <c r="M103" s="50"/>
      <c r="N103" s="28" t="s">
        <v>13</v>
      </c>
      <c r="O103" s="28">
        <f>COUNTIF(C92:C111,"목")</f>
        <v>0</v>
      </c>
      <c r="P103" s="28" t="s">
        <v>1</v>
      </c>
      <c r="Q103" s="28">
        <f>SUMIF(C92:C111,"목",E92:E111)</f>
        <v>0</v>
      </c>
      <c r="R103" s="28">
        <f>COUNTIF(X92:X111,"목국")</f>
        <v>0</v>
      </c>
      <c r="S103" s="28" t="s">
        <v>1</v>
      </c>
      <c r="T103" s="28">
        <f>SUMIF(X92:X111,"목국",E92:E111)</f>
        <v>0</v>
      </c>
      <c r="U103" s="28">
        <f t="shared" si="19"/>
        <v>0</v>
      </c>
      <c r="V103" s="28" t="s">
        <v>1</v>
      </c>
      <c r="W103" s="28">
        <f t="shared" si="20"/>
        <v>0</v>
      </c>
      <c r="X103" s="28" t="str">
        <f t="shared" si="18"/>
        <v/>
      </c>
    </row>
    <row r="104" spans="1:24" ht="28.9" customHeight="1">
      <c r="A104" s="41" t="str">
        <f t="shared" si="21"/>
        <v xml:space="preserve"> </v>
      </c>
      <c r="B104" s="42"/>
      <c r="C104" s="43"/>
      <c r="D104" s="44"/>
      <c r="E104" s="44"/>
      <c r="F104" s="43"/>
      <c r="G104" s="43"/>
      <c r="H104" s="26"/>
      <c r="I104" s="26"/>
      <c r="J104" s="26"/>
      <c r="K104" s="26"/>
      <c r="L104" s="52"/>
      <c r="M104" s="50"/>
      <c r="N104" s="28" t="s">
        <v>14</v>
      </c>
      <c r="O104" s="28">
        <f>COUNTIF(C92:C111,"잡")</f>
        <v>0</v>
      </c>
      <c r="P104" s="28" t="s">
        <v>1</v>
      </c>
      <c r="Q104" s="28">
        <f>SUMIF(C92:C111,"잡",E92:E111)</f>
        <v>0</v>
      </c>
      <c r="R104" s="28">
        <f>COUNTIF(X92:X111,"잡국")</f>
        <v>0</v>
      </c>
      <c r="S104" s="28" t="s">
        <v>1</v>
      </c>
      <c r="T104" s="28">
        <f>SUMIF(X92:X111,"잡국",E92:E111)</f>
        <v>0</v>
      </c>
      <c r="U104" s="28">
        <f t="shared" si="19"/>
        <v>0</v>
      </c>
      <c r="V104" s="28" t="s">
        <v>1</v>
      </c>
      <c r="W104" s="28">
        <f t="shared" si="20"/>
        <v>0</v>
      </c>
      <c r="X104" s="28" t="str">
        <f t="shared" ref="X104:X119" si="22">CONCATENATE(C104,H104)</f>
        <v/>
      </c>
    </row>
    <row r="105" spans="1:24" ht="28.9" customHeight="1">
      <c r="A105" s="41" t="str">
        <f t="shared" ref="A105:A111" si="23">IF(OR(ISNUMBER(E105),ISTEXT(C105)),A104+1," ")</f>
        <v xml:space="preserve"> </v>
      </c>
      <c r="B105" s="42"/>
      <c r="C105" s="43"/>
      <c r="D105" s="44"/>
      <c r="E105" s="44"/>
      <c r="F105" s="43"/>
      <c r="G105" s="43"/>
      <c r="H105" s="26"/>
      <c r="I105" s="26"/>
      <c r="J105" s="26"/>
      <c r="K105" s="26"/>
      <c r="L105" s="52"/>
      <c r="M105" s="50"/>
      <c r="N105" s="28" t="s">
        <v>15</v>
      </c>
      <c r="O105" s="28">
        <f>COUNTIF(C92:C111,"학")</f>
        <v>0</v>
      </c>
      <c r="P105" s="28" t="s">
        <v>1</v>
      </c>
      <c r="Q105" s="28">
        <f>SUMIF(C92:C111,"학",E92:E111)</f>
        <v>0</v>
      </c>
      <c r="R105" s="28">
        <f>COUNTIF(X92:X111,"학국")</f>
        <v>0</v>
      </c>
      <c r="S105" s="28" t="s">
        <v>1</v>
      </c>
      <c r="T105" s="28">
        <f>SUMIF(X92:X111,"학국",E92:E111)</f>
        <v>0</v>
      </c>
      <c r="U105" s="28">
        <f t="shared" si="19"/>
        <v>0</v>
      </c>
      <c r="V105" s="28" t="s">
        <v>1</v>
      </c>
      <c r="W105" s="28">
        <f t="shared" si="20"/>
        <v>0</v>
      </c>
      <c r="X105" s="28" t="str">
        <f t="shared" si="22"/>
        <v/>
      </c>
    </row>
    <row r="106" spans="1:24" ht="28.9" customHeight="1">
      <c r="A106" s="41" t="str">
        <f t="shared" si="23"/>
        <v xml:space="preserve"> </v>
      </c>
      <c r="B106" s="42"/>
      <c r="C106" s="43"/>
      <c r="D106" s="44"/>
      <c r="E106" s="44"/>
      <c r="F106" s="43"/>
      <c r="G106" s="43"/>
      <c r="H106" s="26"/>
      <c r="I106" s="26"/>
      <c r="J106" s="26"/>
      <c r="K106" s="26"/>
      <c r="L106" s="52"/>
      <c r="M106" s="50"/>
      <c r="N106" s="28" t="s">
        <v>16</v>
      </c>
      <c r="O106" s="28">
        <f>COUNTIF(C92:C111,"수")</f>
        <v>0</v>
      </c>
      <c r="P106" s="28" t="s">
        <v>1</v>
      </c>
      <c r="Q106" s="28">
        <f>SUMIF(C92:C111,"수",E92:E111)</f>
        <v>0</v>
      </c>
      <c r="R106" s="28">
        <f>COUNTIF(X92:X111,"수국")</f>
        <v>0</v>
      </c>
      <c r="S106" s="28" t="s">
        <v>1</v>
      </c>
      <c r="T106" s="28">
        <f>SUMIF(X92:X111,"수국",E92:E111)</f>
        <v>0</v>
      </c>
      <c r="U106" s="28">
        <f t="shared" si="19"/>
        <v>0</v>
      </c>
      <c r="V106" s="28" t="s">
        <v>1</v>
      </c>
      <c r="W106" s="28">
        <f t="shared" si="20"/>
        <v>0</v>
      </c>
      <c r="X106" s="28" t="str">
        <f t="shared" si="22"/>
        <v/>
      </c>
    </row>
    <row r="107" spans="1:24" ht="28.9" customHeight="1">
      <c r="A107" s="41" t="str">
        <f t="shared" si="23"/>
        <v xml:space="preserve"> </v>
      </c>
      <c r="B107" s="42"/>
      <c r="C107" s="43"/>
      <c r="D107" s="44"/>
      <c r="E107" s="44"/>
      <c r="F107" s="43"/>
      <c r="G107" s="43"/>
      <c r="H107" s="26"/>
      <c r="I107" s="26"/>
      <c r="J107" s="26"/>
      <c r="K107" s="26"/>
      <c r="L107" s="52"/>
      <c r="M107" s="50"/>
      <c r="N107" s="29" t="s">
        <v>17</v>
      </c>
      <c r="O107" s="28">
        <f>COUNTIF(C92:C111,"장")</f>
        <v>0</v>
      </c>
      <c r="P107" s="28" t="s">
        <v>1</v>
      </c>
      <c r="Q107" s="28">
        <f>SUMIF(C92:C111,"장",E92:E111)</f>
        <v>0</v>
      </c>
      <c r="R107" s="28">
        <f>COUNTIF(X92:X111,"장국")</f>
        <v>0</v>
      </c>
      <c r="S107" s="28" t="s">
        <v>1</v>
      </c>
      <c r="T107" s="28">
        <f>SUMIF(X92:X111,"장국",E92:E111)</f>
        <v>0</v>
      </c>
      <c r="U107" s="28">
        <f t="shared" si="19"/>
        <v>0</v>
      </c>
      <c r="V107" s="28" t="s">
        <v>1</v>
      </c>
      <c r="W107" s="28">
        <f t="shared" si="20"/>
        <v>0</v>
      </c>
      <c r="X107" s="30" t="str">
        <f t="shared" si="22"/>
        <v/>
      </c>
    </row>
    <row r="108" spans="1:24" ht="28.9" customHeight="1">
      <c r="A108" s="41" t="str">
        <f t="shared" si="23"/>
        <v xml:space="preserve"> </v>
      </c>
      <c r="B108" s="42"/>
      <c r="C108" s="43"/>
      <c r="D108" s="44"/>
      <c r="E108" s="44"/>
      <c r="F108" s="43"/>
      <c r="G108" s="43"/>
      <c r="H108" s="26"/>
      <c r="I108" s="26"/>
      <c r="J108" s="26"/>
      <c r="K108" s="26"/>
      <c r="L108" s="52"/>
      <c r="M108" s="50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30" t="str">
        <f t="shared" si="22"/>
        <v/>
      </c>
    </row>
    <row r="109" spans="1:24" ht="28.9" customHeight="1">
      <c r="A109" s="41" t="str">
        <f t="shared" si="23"/>
        <v xml:space="preserve"> </v>
      </c>
      <c r="B109" s="42"/>
      <c r="C109" s="43"/>
      <c r="D109" s="44"/>
      <c r="E109" s="44"/>
      <c r="F109" s="43"/>
      <c r="G109" s="43"/>
      <c r="H109" s="26"/>
      <c r="I109" s="26"/>
      <c r="J109" s="26"/>
      <c r="K109" s="26"/>
      <c r="L109" s="52"/>
      <c r="M109" s="50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tr">
        <f t="shared" si="22"/>
        <v/>
      </c>
    </row>
    <row r="110" spans="1:24" ht="28.9" customHeight="1">
      <c r="A110" s="41" t="str">
        <f t="shared" si="23"/>
        <v xml:space="preserve"> </v>
      </c>
      <c r="B110" s="42"/>
      <c r="C110" s="43"/>
      <c r="D110" s="44"/>
      <c r="E110" s="44"/>
      <c r="F110" s="43"/>
      <c r="G110" s="43"/>
      <c r="H110" s="26"/>
      <c r="I110" s="26"/>
      <c r="J110" s="26"/>
      <c r="K110" s="26"/>
      <c r="L110" s="52"/>
      <c r="M110" s="50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30" t="str">
        <f t="shared" si="22"/>
        <v/>
      </c>
    </row>
    <row r="111" spans="1:24" ht="28.9" customHeight="1">
      <c r="A111" s="41" t="str">
        <f t="shared" si="23"/>
        <v xml:space="preserve"> </v>
      </c>
      <c r="B111" s="42"/>
      <c r="C111" s="43"/>
      <c r="D111" s="44"/>
      <c r="E111" s="44"/>
      <c r="F111" s="43"/>
      <c r="G111" s="43"/>
      <c r="H111" s="26"/>
      <c r="I111" s="26"/>
      <c r="J111" s="26"/>
      <c r="K111" s="26"/>
      <c r="L111" s="52"/>
      <c r="M111" s="50"/>
      <c r="N111" s="28" t="s">
        <v>18</v>
      </c>
      <c r="O111" s="28">
        <f>COUNTIF(C92:C111," ")</f>
        <v>0</v>
      </c>
      <c r="P111" s="28" t="s">
        <v>1</v>
      </c>
      <c r="Q111" s="28">
        <f>SUMIF(C92:C111," ",E92:E111)</f>
        <v>0</v>
      </c>
      <c r="R111" s="28"/>
      <c r="S111" s="28" t="s">
        <v>1</v>
      </c>
      <c r="T111" s="28"/>
      <c r="U111" s="28">
        <f>O111</f>
        <v>0</v>
      </c>
      <c r="V111" s="28" t="s">
        <v>1</v>
      </c>
      <c r="W111" s="28">
        <f>Q111</f>
        <v>0</v>
      </c>
      <c r="X111" s="28" t="str">
        <f t="shared" si="22"/>
        <v/>
      </c>
    </row>
    <row r="112" spans="1:24" ht="28.9" customHeight="1">
      <c r="A112" s="45" t="s">
        <v>35</v>
      </c>
      <c r="B112" s="46"/>
      <c r="C112" s="47"/>
      <c r="D112" s="48"/>
      <c r="E112" s="49">
        <f>SUM(E92:E111)</f>
        <v>0</v>
      </c>
      <c r="F112" s="47"/>
      <c r="G112" s="47"/>
      <c r="H112" s="31"/>
      <c r="I112" s="31"/>
      <c r="J112" s="31"/>
      <c r="K112" s="31"/>
      <c r="L112" s="33"/>
      <c r="M112" s="51"/>
      <c r="N112" s="29" t="s">
        <v>0</v>
      </c>
      <c r="O112" s="28">
        <f>SUM(O92:O111)</f>
        <v>0</v>
      </c>
      <c r="P112" s="28" t="s">
        <v>1</v>
      </c>
      <c r="Q112" s="28">
        <f>SUM(Q92:Q111)</f>
        <v>0</v>
      </c>
      <c r="R112" s="28">
        <f>SUM(R92:R111)</f>
        <v>0</v>
      </c>
      <c r="S112" s="28" t="s">
        <v>1</v>
      </c>
      <c r="T112" s="28">
        <f>SUM(T92:T111)</f>
        <v>0</v>
      </c>
      <c r="U112" s="28">
        <f>SUM(U92:U111)</f>
        <v>0</v>
      </c>
      <c r="V112" s="28" t="s">
        <v>1</v>
      </c>
      <c r="W112" s="28">
        <f>SUM(W92:W111)</f>
        <v>0</v>
      </c>
      <c r="X112" s="28" t="str">
        <f t="shared" si="22"/>
        <v/>
      </c>
    </row>
    <row r="113" spans="1:24" ht="28.9" customHeight="1">
      <c r="A113" s="41" t="str">
        <f>IF(OR(ISNUMBER(E113),ISTEXT(C113)),A111+1," ")</f>
        <v xml:space="preserve"> </v>
      </c>
      <c r="B113" s="42"/>
      <c r="C113" s="43"/>
      <c r="D113" s="44"/>
      <c r="E113" s="44"/>
      <c r="F113" s="43"/>
      <c r="G113" s="43"/>
      <c r="H113" s="26"/>
      <c r="I113" s="26"/>
      <c r="J113" s="26"/>
      <c r="K113" s="27"/>
      <c r="L113" s="52"/>
      <c r="M113" s="50"/>
      <c r="N113" s="28" t="s">
        <v>2</v>
      </c>
      <c r="O113" s="28">
        <f>COUNTIF(C113:C132,"전")</f>
        <v>0</v>
      </c>
      <c r="P113" s="28" t="s">
        <v>1</v>
      </c>
      <c r="Q113" s="28">
        <f>SUMIF(C113:C132,"전",E113:E132)</f>
        <v>0</v>
      </c>
      <c r="R113" s="28">
        <f>COUNTIF(X113:X132,"전국")</f>
        <v>0</v>
      </c>
      <c r="S113" s="28" t="s">
        <v>1</v>
      </c>
      <c r="T113" s="28">
        <f>SUMIF(X113:X132,"전국",E113:E132)</f>
        <v>0</v>
      </c>
      <c r="U113" s="28">
        <f t="shared" ref="U113:U128" si="24">O113-R113</f>
        <v>0</v>
      </c>
      <c r="V113" s="28" t="s">
        <v>1</v>
      </c>
      <c r="W113" s="28">
        <f t="shared" ref="W113:W128" si="25">Q113-T113</f>
        <v>0</v>
      </c>
      <c r="X113" s="28" t="str">
        <f t="shared" si="22"/>
        <v/>
      </c>
    </row>
    <row r="114" spans="1:24" ht="28.9" customHeight="1">
      <c r="A114" s="41" t="str">
        <f>IF(OR(ISNUMBER(E114),ISTEXT(C114)),A113+1," ")</f>
        <v xml:space="preserve"> </v>
      </c>
      <c r="B114" s="42"/>
      <c r="C114" s="43"/>
      <c r="D114" s="44"/>
      <c r="E114" s="44"/>
      <c r="F114" s="43"/>
      <c r="G114" s="43"/>
      <c r="H114" s="26"/>
      <c r="I114" s="26"/>
      <c r="J114" s="26"/>
      <c r="K114" s="26"/>
      <c r="L114" s="52"/>
      <c r="M114" s="50"/>
      <c r="N114" s="28" t="s">
        <v>3</v>
      </c>
      <c r="O114" s="28">
        <f>COUNTIF(C113:C132,"답")</f>
        <v>0</v>
      </c>
      <c r="P114" s="28" t="s">
        <v>1</v>
      </c>
      <c r="Q114" s="28">
        <f>SUMIF(C113:C132,"답",E113:E132)</f>
        <v>0</v>
      </c>
      <c r="R114" s="28">
        <f>COUNTIF(X113:X132,"답국")</f>
        <v>0</v>
      </c>
      <c r="S114" s="28" t="s">
        <v>1</v>
      </c>
      <c r="T114" s="28">
        <f>SUMIF(X113:X132,"답국",E113:E132)</f>
        <v>0</v>
      </c>
      <c r="U114" s="28">
        <f t="shared" si="24"/>
        <v>0</v>
      </c>
      <c r="V114" s="28" t="s">
        <v>1</v>
      </c>
      <c r="W114" s="28">
        <f t="shared" si="25"/>
        <v>0</v>
      </c>
      <c r="X114" s="28" t="str">
        <f t="shared" si="22"/>
        <v/>
      </c>
    </row>
    <row r="115" spans="1:24" ht="28.9" customHeight="1">
      <c r="A115" s="41" t="str">
        <f t="shared" ref="A115:A124" si="26">IF(OR(ISNUMBER(E115),ISTEXT(C115)),A114+1," ")</f>
        <v xml:space="preserve"> </v>
      </c>
      <c r="B115" s="42"/>
      <c r="C115" s="43"/>
      <c r="D115" s="44"/>
      <c r="E115" s="44"/>
      <c r="F115" s="43"/>
      <c r="G115" s="43"/>
      <c r="H115" s="26"/>
      <c r="I115" s="26"/>
      <c r="J115" s="26"/>
      <c r="K115" s="26"/>
      <c r="L115" s="52"/>
      <c r="M115" s="50"/>
      <c r="N115" s="28" t="s">
        <v>4</v>
      </c>
      <c r="O115" s="28">
        <f>COUNTIF(C113:C132,"임")</f>
        <v>0</v>
      </c>
      <c r="P115" s="28" t="s">
        <v>1</v>
      </c>
      <c r="Q115" s="28">
        <f>SUMIF(C113:C132,"임",E113:E132)</f>
        <v>0</v>
      </c>
      <c r="R115" s="28">
        <f>COUNTIF(X113:X132,"임국")</f>
        <v>0</v>
      </c>
      <c r="S115" s="28" t="s">
        <v>1</v>
      </c>
      <c r="T115" s="28">
        <f>SUMIF(X113:X132,"임국",E113:E132)</f>
        <v>0</v>
      </c>
      <c r="U115" s="28">
        <f t="shared" si="24"/>
        <v>0</v>
      </c>
      <c r="V115" s="28" t="s">
        <v>1</v>
      </c>
      <c r="W115" s="28">
        <f t="shared" si="25"/>
        <v>0</v>
      </c>
      <c r="X115" s="28" t="str">
        <f t="shared" si="22"/>
        <v/>
      </c>
    </row>
    <row r="116" spans="1:24" ht="28.9" customHeight="1">
      <c r="A116" s="41" t="str">
        <f t="shared" si="26"/>
        <v xml:space="preserve"> </v>
      </c>
      <c r="B116" s="42"/>
      <c r="C116" s="43"/>
      <c r="D116" s="44"/>
      <c r="E116" s="44"/>
      <c r="F116" s="43"/>
      <c r="G116" s="43"/>
      <c r="H116" s="26"/>
      <c r="I116" s="26"/>
      <c r="J116" s="26"/>
      <c r="K116" s="26"/>
      <c r="L116" s="52"/>
      <c r="M116" s="50"/>
      <c r="N116" s="28" t="s">
        <v>5</v>
      </c>
      <c r="O116" s="28">
        <f>COUNTIF(C113:C132,"대")</f>
        <v>0</v>
      </c>
      <c r="P116" s="28" t="s">
        <v>1</v>
      </c>
      <c r="Q116" s="28">
        <f>SUMIF(C113:C132,"대",E113:E132)</f>
        <v>0</v>
      </c>
      <c r="R116" s="28">
        <f>COUNTIF(X113:X132,"대국")</f>
        <v>0</v>
      </c>
      <c r="S116" s="28" t="s">
        <v>1</v>
      </c>
      <c r="T116" s="28">
        <f>SUMIF(X113:X132,"대국",E113:E132)</f>
        <v>0</v>
      </c>
      <c r="U116" s="28">
        <f t="shared" si="24"/>
        <v>0</v>
      </c>
      <c r="V116" s="28" t="s">
        <v>1</v>
      </c>
      <c r="W116" s="28">
        <f t="shared" si="25"/>
        <v>0</v>
      </c>
      <c r="X116" s="28" t="str">
        <f t="shared" si="22"/>
        <v/>
      </c>
    </row>
    <row r="117" spans="1:24" ht="28.9" customHeight="1">
      <c r="A117" s="41" t="str">
        <f t="shared" si="26"/>
        <v xml:space="preserve"> </v>
      </c>
      <c r="B117" s="42"/>
      <c r="C117" s="43"/>
      <c r="D117" s="44"/>
      <c r="E117" s="44"/>
      <c r="F117" s="43"/>
      <c r="G117" s="43"/>
      <c r="H117" s="26"/>
      <c r="I117" s="26"/>
      <c r="J117" s="26"/>
      <c r="K117" s="26"/>
      <c r="L117" s="52"/>
      <c r="M117" s="50"/>
      <c r="N117" s="28" t="s">
        <v>6</v>
      </c>
      <c r="O117" s="28">
        <f>COUNTIF(C113:C132,"도")</f>
        <v>0</v>
      </c>
      <c r="P117" s="28" t="s">
        <v>1</v>
      </c>
      <c r="Q117" s="28">
        <f>SUMIF(C113:C132,"도",E113:E132)</f>
        <v>0</v>
      </c>
      <c r="R117" s="28">
        <f>COUNTIF(X113:X132,"도국")</f>
        <v>0</v>
      </c>
      <c r="S117" s="28" t="s">
        <v>1</v>
      </c>
      <c r="T117" s="28">
        <f>SUMIF(X113:X132,"도국",E113:E132)</f>
        <v>0</v>
      </c>
      <c r="U117" s="28">
        <f t="shared" si="24"/>
        <v>0</v>
      </c>
      <c r="V117" s="28" t="s">
        <v>1</v>
      </c>
      <c r="W117" s="28">
        <f t="shared" si="25"/>
        <v>0</v>
      </c>
      <c r="X117" s="28" t="str">
        <f t="shared" si="22"/>
        <v/>
      </c>
    </row>
    <row r="118" spans="1:24" ht="28.9" customHeight="1">
      <c r="A118" s="41" t="str">
        <f t="shared" si="26"/>
        <v xml:space="preserve"> </v>
      </c>
      <c r="B118" s="42"/>
      <c r="C118" s="43"/>
      <c r="D118" s="44"/>
      <c r="E118" s="44"/>
      <c r="F118" s="43"/>
      <c r="G118" s="43"/>
      <c r="H118" s="26"/>
      <c r="I118" s="26"/>
      <c r="J118" s="26"/>
      <c r="K118" s="26"/>
      <c r="L118" s="52"/>
      <c r="M118" s="50"/>
      <c r="N118" s="28" t="s">
        <v>7</v>
      </c>
      <c r="O118" s="28">
        <f>COUNTIF(C113:C132,"천")</f>
        <v>0</v>
      </c>
      <c r="P118" s="28" t="s">
        <v>1</v>
      </c>
      <c r="Q118" s="28">
        <f>SUMIF(C113:C132,"천",E113:E132)</f>
        <v>0</v>
      </c>
      <c r="R118" s="28">
        <f>COUNTIF(X113:X132,"천국")</f>
        <v>0</v>
      </c>
      <c r="S118" s="28" t="s">
        <v>1</v>
      </c>
      <c r="T118" s="28">
        <f>SUMIF(X113:X132,"천국",E113:E132)</f>
        <v>0</v>
      </c>
      <c r="U118" s="28">
        <f t="shared" si="24"/>
        <v>0</v>
      </c>
      <c r="V118" s="28" t="s">
        <v>1</v>
      </c>
      <c r="W118" s="28">
        <f t="shared" si="25"/>
        <v>0</v>
      </c>
      <c r="X118" s="28" t="str">
        <f t="shared" si="22"/>
        <v/>
      </c>
    </row>
    <row r="119" spans="1:24" ht="28.9" customHeight="1">
      <c r="A119" s="41" t="str">
        <f t="shared" si="26"/>
        <v xml:space="preserve"> </v>
      </c>
      <c r="B119" s="42"/>
      <c r="C119" s="43"/>
      <c r="D119" s="44"/>
      <c r="E119" s="44"/>
      <c r="F119" s="43"/>
      <c r="G119" s="43"/>
      <c r="H119" s="26"/>
      <c r="I119" s="26"/>
      <c r="J119" s="26"/>
      <c r="K119" s="26"/>
      <c r="L119" s="52"/>
      <c r="M119" s="50"/>
      <c r="N119" s="28" t="s">
        <v>8</v>
      </c>
      <c r="O119" s="28">
        <f>COUNTIF(C113:C132,"구")</f>
        <v>0</v>
      </c>
      <c r="P119" s="28" t="s">
        <v>1</v>
      </c>
      <c r="Q119" s="28">
        <f>SUMIF(C113:C132,"구",E113:E132)</f>
        <v>0</v>
      </c>
      <c r="R119" s="28">
        <f>COUNTIF(X113:X132,"구국")</f>
        <v>0</v>
      </c>
      <c r="S119" s="28" t="s">
        <v>1</v>
      </c>
      <c r="T119" s="28">
        <f>SUMIF(X113:X132,"구국",E113:E132)</f>
        <v>0</v>
      </c>
      <c r="U119" s="28">
        <f t="shared" si="24"/>
        <v>0</v>
      </c>
      <c r="V119" s="28" t="s">
        <v>1</v>
      </c>
      <c r="W119" s="28">
        <f t="shared" si="25"/>
        <v>0</v>
      </c>
      <c r="X119" s="28" t="str">
        <f t="shared" si="22"/>
        <v/>
      </c>
    </row>
    <row r="120" spans="1:24" ht="28.9" customHeight="1">
      <c r="A120" s="41" t="str">
        <f t="shared" si="26"/>
        <v xml:space="preserve"> </v>
      </c>
      <c r="B120" s="42"/>
      <c r="C120" s="43"/>
      <c r="D120" s="44"/>
      <c r="E120" s="44"/>
      <c r="F120" s="43"/>
      <c r="G120" s="43"/>
      <c r="H120" s="26"/>
      <c r="I120" s="26"/>
      <c r="J120" s="26"/>
      <c r="K120" s="26"/>
      <c r="L120" s="52"/>
      <c r="M120" s="50"/>
      <c r="N120" s="28" t="s">
        <v>9</v>
      </c>
      <c r="O120" s="28">
        <f>COUNTIF(C113:C132,"제")</f>
        <v>0</v>
      </c>
      <c r="P120" s="28" t="s">
        <v>1</v>
      </c>
      <c r="Q120" s="28">
        <f>SUMIF(C113:C132,"제",E113:E132)</f>
        <v>0</v>
      </c>
      <c r="R120" s="28">
        <f>COUNTIF(X113:X132,"제국")</f>
        <v>0</v>
      </c>
      <c r="S120" s="28" t="s">
        <v>1</v>
      </c>
      <c r="T120" s="28">
        <f>SUMIF(X113:X132,"제국",E113:E132)</f>
        <v>0</v>
      </c>
      <c r="U120" s="28">
        <f t="shared" si="24"/>
        <v>0</v>
      </c>
      <c r="V120" s="28" t="s">
        <v>1</v>
      </c>
      <c r="W120" s="28">
        <f t="shared" si="25"/>
        <v>0</v>
      </c>
      <c r="X120" s="28" t="str">
        <f t="shared" ref="X120:X135" si="27">CONCATENATE(C120,H120)</f>
        <v/>
      </c>
    </row>
    <row r="121" spans="1:24" ht="28.9" customHeight="1">
      <c r="A121" s="41" t="str">
        <f t="shared" si="26"/>
        <v xml:space="preserve"> </v>
      </c>
      <c r="B121" s="42"/>
      <c r="C121" s="43"/>
      <c r="D121" s="44"/>
      <c r="E121" s="44"/>
      <c r="F121" s="43"/>
      <c r="G121" s="43"/>
      <c r="H121" s="26"/>
      <c r="I121" s="26"/>
      <c r="J121" s="26"/>
      <c r="K121" s="26"/>
      <c r="L121" s="52"/>
      <c r="M121" s="50"/>
      <c r="N121" s="28" t="s">
        <v>10</v>
      </c>
      <c r="O121" s="28">
        <f>COUNTIF(C113:C132,"유")</f>
        <v>0</v>
      </c>
      <c r="P121" s="28" t="s">
        <v>1</v>
      </c>
      <c r="Q121" s="28">
        <f>SUMIF(C113:C132,"유",E113:E132)</f>
        <v>0</v>
      </c>
      <c r="R121" s="28">
        <f>COUNTIF(X113:X132,"유국")</f>
        <v>0</v>
      </c>
      <c r="S121" s="28" t="s">
        <v>1</v>
      </c>
      <c r="T121" s="28">
        <f>SUMIF(X113:X132,"유국",E113:E132)</f>
        <v>0</v>
      </c>
      <c r="U121" s="28">
        <f t="shared" si="24"/>
        <v>0</v>
      </c>
      <c r="V121" s="28" t="s">
        <v>1</v>
      </c>
      <c r="W121" s="28">
        <f t="shared" si="25"/>
        <v>0</v>
      </c>
      <c r="X121" s="28" t="str">
        <f t="shared" si="27"/>
        <v/>
      </c>
    </row>
    <row r="122" spans="1:24" ht="28.9" customHeight="1">
      <c r="A122" s="41" t="str">
        <f t="shared" si="26"/>
        <v xml:space="preserve"> </v>
      </c>
      <c r="B122" s="42"/>
      <c r="C122" s="43"/>
      <c r="D122" s="44"/>
      <c r="E122" s="44"/>
      <c r="F122" s="43"/>
      <c r="G122" s="43"/>
      <c r="H122" s="26"/>
      <c r="I122" s="26"/>
      <c r="J122" s="26"/>
      <c r="K122" s="26"/>
      <c r="L122" s="52"/>
      <c r="M122" s="50"/>
      <c r="N122" s="28" t="s">
        <v>11</v>
      </c>
      <c r="O122" s="28">
        <f>COUNTIF(C113:C132,"과")</f>
        <v>0</v>
      </c>
      <c r="P122" s="28" t="s">
        <v>1</v>
      </c>
      <c r="Q122" s="28">
        <f>SUMIF(C113:C132,"과",E113:E132)</f>
        <v>0</v>
      </c>
      <c r="R122" s="28">
        <f>COUNTIF(X113:X132,"과국")</f>
        <v>0</v>
      </c>
      <c r="S122" s="28" t="s">
        <v>1</v>
      </c>
      <c r="T122" s="28">
        <f>SUMIF(X113:X132,"과국",E113:E132)</f>
        <v>0</v>
      </c>
      <c r="U122" s="28">
        <f t="shared" si="24"/>
        <v>0</v>
      </c>
      <c r="V122" s="28" t="s">
        <v>1</v>
      </c>
      <c r="W122" s="28">
        <f t="shared" si="25"/>
        <v>0</v>
      </c>
      <c r="X122" s="28" t="str">
        <f t="shared" si="27"/>
        <v/>
      </c>
    </row>
    <row r="123" spans="1:24" ht="28.9" customHeight="1">
      <c r="A123" s="41" t="str">
        <f t="shared" si="26"/>
        <v xml:space="preserve"> </v>
      </c>
      <c r="B123" s="42"/>
      <c r="C123" s="43"/>
      <c r="D123" s="44"/>
      <c r="E123" s="44"/>
      <c r="F123" s="43"/>
      <c r="G123" s="43"/>
      <c r="H123" s="26"/>
      <c r="I123" s="26"/>
      <c r="J123" s="26"/>
      <c r="K123" s="26"/>
      <c r="L123" s="52"/>
      <c r="M123" s="50"/>
      <c r="N123" s="28" t="s">
        <v>12</v>
      </c>
      <c r="O123" s="28">
        <f>COUNTIF(C113:C132,"묘")</f>
        <v>0</v>
      </c>
      <c r="P123" s="28" t="s">
        <v>1</v>
      </c>
      <c r="Q123" s="28">
        <f>SUMIF(C113:C132,"묘",E113:E132)</f>
        <v>0</v>
      </c>
      <c r="R123" s="28">
        <f>COUNTIF(X113:X132,"묘국")</f>
        <v>0</v>
      </c>
      <c r="S123" s="28" t="s">
        <v>1</v>
      </c>
      <c r="T123" s="28">
        <f>SUMIF(X113:X132,"묘국",E113:E132)</f>
        <v>0</v>
      </c>
      <c r="U123" s="28">
        <f t="shared" si="24"/>
        <v>0</v>
      </c>
      <c r="V123" s="28" t="s">
        <v>1</v>
      </c>
      <c r="W123" s="28">
        <f t="shared" si="25"/>
        <v>0</v>
      </c>
      <c r="X123" s="28" t="str">
        <f t="shared" si="27"/>
        <v/>
      </c>
    </row>
    <row r="124" spans="1:24" ht="28.9" customHeight="1">
      <c r="A124" s="41" t="str">
        <f t="shared" si="26"/>
        <v xml:space="preserve"> </v>
      </c>
      <c r="B124" s="42"/>
      <c r="C124" s="43"/>
      <c r="D124" s="44"/>
      <c r="E124" s="44"/>
      <c r="F124" s="43"/>
      <c r="G124" s="43"/>
      <c r="H124" s="26"/>
      <c r="I124" s="26"/>
      <c r="J124" s="26"/>
      <c r="K124" s="26"/>
      <c r="L124" s="52"/>
      <c r="M124" s="50"/>
      <c r="N124" s="28" t="s">
        <v>13</v>
      </c>
      <c r="O124" s="28">
        <f>COUNTIF(C113:C132,"목")</f>
        <v>0</v>
      </c>
      <c r="P124" s="28" t="s">
        <v>1</v>
      </c>
      <c r="Q124" s="28">
        <f>SUMIF(C113:C132,"목",E113:E132)</f>
        <v>0</v>
      </c>
      <c r="R124" s="28">
        <f>COUNTIF(X113:X132,"목국")</f>
        <v>0</v>
      </c>
      <c r="S124" s="28" t="s">
        <v>1</v>
      </c>
      <c r="T124" s="28">
        <f>SUMIF(X113:X132,"목국",E113:E132)</f>
        <v>0</v>
      </c>
      <c r="U124" s="28">
        <f t="shared" si="24"/>
        <v>0</v>
      </c>
      <c r="V124" s="28" t="s">
        <v>1</v>
      </c>
      <c r="W124" s="28">
        <f t="shared" si="25"/>
        <v>0</v>
      </c>
      <c r="X124" s="28" t="str">
        <f t="shared" si="27"/>
        <v/>
      </c>
    </row>
    <row r="125" spans="1:24" ht="28.9" customHeight="1">
      <c r="A125" s="41" t="str">
        <f t="shared" ref="A125:A132" si="28">IF(OR(ISNUMBER(E125),ISTEXT(C125)),A124+1," ")</f>
        <v xml:space="preserve"> </v>
      </c>
      <c r="B125" s="42"/>
      <c r="C125" s="43"/>
      <c r="D125" s="44"/>
      <c r="E125" s="44"/>
      <c r="F125" s="43"/>
      <c r="G125" s="43"/>
      <c r="H125" s="26"/>
      <c r="I125" s="26"/>
      <c r="J125" s="26"/>
      <c r="K125" s="26"/>
      <c r="L125" s="52"/>
      <c r="M125" s="50"/>
      <c r="N125" s="28" t="s">
        <v>14</v>
      </c>
      <c r="O125" s="28">
        <f>COUNTIF(C113:C132,"잡")</f>
        <v>0</v>
      </c>
      <c r="P125" s="28" t="s">
        <v>1</v>
      </c>
      <c r="Q125" s="28">
        <f>SUMIF(C113:C132,"잡",E113:E132)</f>
        <v>0</v>
      </c>
      <c r="R125" s="28">
        <f>COUNTIF(X113:X132,"잡국")</f>
        <v>0</v>
      </c>
      <c r="S125" s="28" t="s">
        <v>1</v>
      </c>
      <c r="T125" s="28">
        <f>SUMIF(X113:X132,"잡국",E113:E132)</f>
        <v>0</v>
      </c>
      <c r="U125" s="28">
        <f t="shared" si="24"/>
        <v>0</v>
      </c>
      <c r="V125" s="28" t="s">
        <v>1</v>
      </c>
      <c r="W125" s="28">
        <f t="shared" si="25"/>
        <v>0</v>
      </c>
      <c r="X125" s="28" t="str">
        <f t="shared" si="27"/>
        <v/>
      </c>
    </row>
    <row r="126" spans="1:24" ht="28.9" customHeight="1">
      <c r="A126" s="41" t="str">
        <f t="shared" si="28"/>
        <v xml:space="preserve"> </v>
      </c>
      <c r="B126" s="42"/>
      <c r="C126" s="43"/>
      <c r="D126" s="44"/>
      <c r="E126" s="44"/>
      <c r="F126" s="43"/>
      <c r="G126" s="43"/>
      <c r="H126" s="26"/>
      <c r="I126" s="26"/>
      <c r="J126" s="26"/>
      <c r="K126" s="26"/>
      <c r="L126" s="52"/>
      <c r="M126" s="50"/>
      <c r="N126" s="28" t="s">
        <v>15</v>
      </c>
      <c r="O126" s="28">
        <f>COUNTIF(C113:C132,"학")</f>
        <v>0</v>
      </c>
      <c r="P126" s="28" t="s">
        <v>1</v>
      </c>
      <c r="Q126" s="28">
        <f>SUMIF(C113:C132,"학",E113:E132)</f>
        <v>0</v>
      </c>
      <c r="R126" s="28">
        <f>COUNTIF(X113:X132,"학국")</f>
        <v>0</v>
      </c>
      <c r="S126" s="28" t="s">
        <v>1</v>
      </c>
      <c r="T126" s="28">
        <f>SUMIF(X113:X132,"학국",E113:E132)</f>
        <v>0</v>
      </c>
      <c r="U126" s="28">
        <f t="shared" si="24"/>
        <v>0</v>
      </c>
      <c r="V126" s="28" t="s">
        <v>1</v>
      </c>
      <c r="W126" s="28">
        <f t="shared" si="25"/>
        <v>0</v>
      </c>
      <c r="X126" s="28" t="str">
        <f t="shared" si="27"/>
        <v/>
      </c>
    </row>
    <row r="127" spans="1:24" ht="28.9" customHeight="1">
      <c r="A127" s="41" t="str">
        <f t="shared" si="28"/>
        <v xml:space="preserve"> </v>
      </c>
      <c r="B127" s="42"/>
      <c r="C127" s="43"/>
      <c r="D127" s="44"/>
      <c r="E127" s="44"/>
      <c r="F127" s="43"/>
      <c r="G127" s="43"/>
      <c r="H127" s="26"/>
      <c r="I127" s="26"/>
      <c r="J127" s="26"/>
      <c r="K127" s="26"/>
      <c r="L127" s="52"/>
      <c r="M127" s="50"/>
      <c r="N127" s="28" t="s">
        <v>16</v>
      </c>
      <c r="O127" s="28">
        <f>COUNTIF(C113:C132,"수")</f>
        <v>0</v>
      </c>
      <c r="P127" s="28" t="s">
        <v>1</v>
      </c>
      <c r="Q127" s="28">
        <f>SUMIF(C113:C132,"수",E113:E132)</f>
        <v>0</v>
      </c>
      <c r="R127" s="28">
        <f>COUNTIF(X113:X132,"수국")</f>
        <v>0</v>
      </c>
      <c r="S127" s="28" t="s">
        <v>1</v>
      </c>
      <c r="T127" s="28">
        <f>SUMIF(X113:X132,"수국",E113:E132)</f>
        <v>0</v>
      </c>
      <c r="U127" s="28">
        <f t="shared" si="24"/>
        <v>0</v>
      </c>
      <c r="V127" s="28" t="s">
        <v>1</v>
      </c>
      <c r="W127" s="28">
        <f t="shared" si="25"/>
        <v>0</v>
      </c>
      <c r="X127" s="28" t="str">
        <f t="shared" si="27"/>
        <v/>
      </c>
    </row>
    <row r="128" spans="1:24" ht="28.9" customHeight="1">
      <c r="A128" s="41" t="str">
        <f t="shared" si="28"/>
        <v xml:space="preserve"> </v>
      </c>
      <c r="B128" s="42"/>
      <c r="C128" s="43"/>
      <c r="D128" s="44"/>
      <c r="E128" s="44"/>
      <c r="F128" s="43"/>
      <c r="G128" s="43"/>
      <c r="H128" s="26"/>
      <c r="I128" s="26"/>
      <c r="J128" s="26"/>
      <c r="K128" s="26"/>
      <c r="L128" s="52"/>
      <c r="M128" s="50"/>
      <c r="N128" s="29" t="s">
        <v>17</v>
      </c>
      <c r="O128" s="28">
        <f>COUNTIF(C113:C132,"장")</f>
        <v>0</v>
      </c>
      <c r="P128" s="28" t="s">
        <v>1</v>
      </c>
      <c r="Q128" s="28">
        <f>SUMIF(C113:C132,"장",E113:E132)</f>
        <v>0</v>
      </c>
      <c r="R128" s="28">
        <f>COUNTIF(X113:X132,"장국")</f>
        <v>0</v>
      </c>
      <c r="S128" s="28" t="s">
        <v>1</v>
      </c>
      <c r="T128" s="28">
        <f>SUMIF(X113:X132,"장국",E113:E132)</f>
        <v>0</v>
      </c>
      <c r="U128" s="28">
        <f t="shared" si="24"/>
        <v>0</v>
      </c>
      <c r="V128" s="28" t="s">
        <v>1</v>
      </c>
      <c r="W128" s="28">
        <f t="shared" si="25"/>
        <v>0</v>
      </c>
      <c r="X128" s="30" t="str">
        <f t="shared" si="27"/>
        <v/>
      </c>
    </row>
    <row r="129" spans="1:24" ht="28.9" customHeight="1">
      <c r="A129" s="41" t="str">
        <f t="shared" si="28"/>
        <v xml:space="preserve"> </v>
      </c>
      <c r="B129" s="42"/>
      <c r="C129" s="43"/>
      <c r="D129" s="44"/>
      <c r="E129" s="44"/>
      <c r="F129" s="43"/>
      <c r="G129" s="43"/>
      <c r="H129" s="26"/>
      <c r="I129" s="26"/>
      <c r="J129" s="26"/>
      <c r="K129" s="26"/>
      <c r="L129" s="52"/>
      <c r="M129" s="50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30" t="str">
        <f t="shared" si="27"/>
        <v/>
      </c>
    </row>
    <row r="130" spans="1:24" ht="28.9" customHeight="1">
      <c r="A130" s="41" t="str">
        <f t="shared" si="28"/>
        <v xml:space="preserve"> </v>
      </c>
      <c r="B130" s="42"/>
      <c r="C130" s="43"/>
      <c r="D130" s="44"/>
      <c r="E130" s="44"/>
      <c r="F130" s="43"/>
      <c r="G130" s="43"/>
      <c r="H130" s="26"/>
      <c r="I130" s="26"/>
      <c r="J130" s="26"/>
      <c r="K130" s="26"/>
      <c r="L130" s="52"/>
      <c r="M130" s="50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30" t="str">
        <f t="shared" si="27"/>
        <v/>
      </c>
    </row>
    <row r="131" spans="1:24" ht="28.9" customHeight="1">
      <c r="A131" s="41" t="str">
        <f t="shared" si="28"/>
        <v xml:space="preserve"> </v>
      </c>
      <c r="B131" s="42"/>
      <c r="C131" s="43"/>
      <c r="D131" s="44"/>
      <c r="E131" s="44"/>
      <c r="F131" s="43"/>
      <c r="G131" s="43"/>
      <c r="H131" s="26"/>
      <c r="I131" s="26"/>
      <c r="J131" s="26"/>
      <c r="K131" s="26"/>
      <c r="L131" s="52"/>
      <c r="M131" s="50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30" t="str">
        <f t="shared" si="27"/>
        <v/>
      </c>
    </row>
    <row r="132" spans="1:24" ht="28.9" customHeight="1">
      <c r="A132" s="41" t="str">
        <f t="shared" si="28"/>
        <v xml:space="preserve"> </v>
      </c>
      <c r="B132" s="42"/>
      <c r="C132" s="43"/>
      <c r="D132" s="44"/>
      <c r="E132" s="44"/>
      <c r="F132" s="43"/>
      <c r="G132" s="43"/>
      <c r="H132" s="26"/>
      <c r="I132" s="26"/>
      <c r="J132" s="26"/>
      <c r="K132" s="26"/>
      <c r="L132" s="52"/>
      <c r="M132" s="50"/>
      <c r="N132" s="28" t="s">
        <v>18</v>
      </c>
      <c r="O132" s="28">
        <f>COUNTIF(C113:C132," ")</f>
        <v>0</v>
      </c>
      <c r="P132" s="28" t="s">
        <v>1</v>
      </c>
      <c r="Q132" s="28">
        <f>SUMIF(C113:C132," ",E113:E132)</f>
        <v>0</v>
      </c>
      <c r="R132" s="28"/>
      <c r="S132" s="28" t="s">
        <v>1</v>
      </c>
      <c r="T132" s="28"/>
      <c r="U132" s="28">
        <f>O132</f>
        <v>0</v>
      </c>
      <c r="V132" s="28" t="s">
        <v>1</v>
      </c>
      <c r="W132" s="28">
        <f>Q132</f>
        <v>0</v>
      </c>
      <c r="X132" s="28" t="str">
        <f t="shared" si="27"/>
        <v/>
      </c>
    </row>
    <row r="133" spans="1:24" ht="28.9" customHeight="1">
      <c r="A133" s="45" t="s">
        <v>35</v>
      </c>
      <c r="B133" s="46"/>
      <c r="C133" s="47"/>
      <c r="D133" s="48"/>
      <c r="E133" s="49">
        <f>SUM(E113:E132)</f>
        <v>0</v>
      </c>
      <c r="F133" s="47"/>
      <c r="G133" s="47"/>
      <c r="H133" s="31"/>
      <c r="I133" s="31"/>
      <c r="J133" s="31"/>
      <c r="K133" s="31"/>
      <c r="L133" s="33"/>
      <c r="M133" s="51"/>
      <c r="N133" s="29" t="s">
        <v>0</v>
      </c>
      <c r="O133" s="28">
        <f>SUM(O113:O132)</f>
        <v>0</v>
      </c>
      <c r="P133" s="28" t="s">
        <v>1</v>
      </c>
      <c r="Q133" s="28">
        <f>SUM(Q113:Q132)</f>
        <v>0</v>
      </c>
      <c r="R133" s="28">
        <f>SUM(R113:R132)</f>
        <v>0</v>
      </c>
      <c r="S133" s="28" t="s">
        <v>1</v>
      </c>
      <c r="T133" s="28">
        <f>SUM(T113:T132)</f>
        <v>0</v>
      </c>
      <c r="U133" s="28">
        <f>SUM(U113:U132)</f>
        <v>0</v>
      </c>
      <c r="V133" s="28" t="s">
        <v>1</v>
      </c>
      <c r="W133" s="28">
        <f>SUM(W113:W132)</f>
        <v>0</v>
      </c>
      <c r="X133" s="28" t="str">
        <f t="shared" si="27"/>
        <v/>
      </c>
    </row>
    <row r="134" spans="1:24" ht="28.9" customHeight="1">
      <c r="A134" s="41" t="str">
        <f>IF(OR(ISNUMBER(E134),ISTEXT(C134)),A132+1," ")</f>
        <v xml:space="preserve"> </v>
      </c>
      <c r="B134" s="42"/>
      <c r="C134" s="43"/>
      <c r="D134" s="44"/>
      <c r="E134" s="44"/>
      <c r="F134" s="43"/>
      <c r="G134" s="43"/>
      <c r="H134" s="26"/>
      <c r="I134" s="26"/>
      <c r="J134" s="26"/>
      <c r="K134" s="27"/>
      <c r="L134" s="52"/>
      <c r="M134" s="50"/>
      <c r="N134" s="28" t="s">
        <v>2</v>
      </c>
      <c r="O134" s="28">
        <f>COUNTIF(C134:C153,"전")</f>
        <v>0</v>
      </c>
      <c r="P134" s="28" t="s">
        <v>1</v>
      </c>
      <c r="Q134" s="28">
        <f>SUMIF(C134:C153,"전",E134:E153)</f>
        <v>0</v>
      </c>
      <c r="R134" s="28">
        <f>COUNTIF(X134:X153,"전국")</f>
        <v>0</v>
      </c>
      <c r="S134" s="28" t="s">
        <v>1</v>
      </c>
      <c r="T134" s="28">
        <f>SUMIF(X134:X153,"전국",E134:E153)</f>
        <v>0</v>
      </c>
      <c r="U134" s="28">
        <f t="shared" ref="U134:U149" si="29">O134-R134</f>
        <v>0</v>
      </c>
      <c r="V134" s="28" t="s">
        <v>1</v>
      </c>
      <c r="W134" s="28">
        <f t="shared" ref="W134:W149" si="30">Q134-T134</f>
        <v>0</v>
      </c>
      <c r="X134" s="28" t="str">
        <f t="shared" si="27"/>
        <v/>
      </c>
    </row>
    <row r="135" spans="1:24" ht="28.9" customHeight="1">
      <c r="A135" s="41" t="str">
        <f>IF(OR(ISNUMBER(E135),ISTEXT(C135)),A134+1," ")</f>
        <v xml:space="preserve"> </v>
      </c>
      <c r="B135" s="42"/>
      <c r="C135" s="43"/>
      <c r="D135" s="44"/>
      <c r="E135" s="44"/>
      <c r="F135" s="43"/>
      <c r="G135" s="43"/>
      <c r="H135" s="26"/>
      <c r="I135" s="26"/>
      <c r="J135" s="26"/>
      <c r="K135" s="26"/>
      <c r="L135" s="52"/>
      <c r="M135" s="50"/>
      <c r="N135" s="28" t="s">
        <v>3</v>
      </c>
      <c r="O135" s="28">
        <f>COUNTIF(C134:C153,"답")</f>
        <v>0</v>
      </c>
      <c r="P135" s="28" t="s">
        <v>1</v>
      </c>
      <c r="Q135" s="28">
        <f>SUMIF(C134:C153,"답",E134:E153)</f>
        <v>0</v>
      </c>
      <c r="R135" s="28">
        <f>COUNTIF(X134:X153,"답국")</f>
        <v>0</v>
      </c>
      <c r="S135" s="28" t="s">
        <v>1</v>
      </c>
      <c r="T135" s="28">
        <f>SUMIF(X134:X153,"답국",E134:E153)</f>
        <v>0</v>
      </c>
      <c r="U135" s="28">
        <f t="shared" si="29"/>
        <v>0</v>
      </c>
      <c r="V135" s="28" t="s">
        <v>1</v>
      </c>
      <c r="W135" s="28">
        <f t="shared" si="30"/>
        <v>0</v>
      </c>
      <c r="X135" s="28" t="str">
        <f t="shared" si="27"/>
        <v/>
      </c>
    </row>
    <row r="136" spans="1:24" ht="28.9" customHeight="1">
      <c r="A136" s="41" t="str">
        <f t="shared" ref="A136:A144" si="31">IF(OR(ISNUMBER(E136),ISTEXT(C136)),A135+1," ")</f>
        <v xml:space="preserve"> </v>
      </c>
      <c r="B136" s="42"/>
      <c r="C136" s="43"/>
      <c r="D136" s="44"/>
      <c r="E136" s="44"/>
      <c r="F136" s="43"/>
      <c r="G136" s="43"/>
      <c r="H136" s="26"/>
      <c r="I136" s="26"/>
      <c r="J136" s="26"/>
      <c r="K136" s="26"/>
      <c r="L136" s="52"/>
      <c r="M136" s="50"/>
      <c r="N136" s="28" t="s">
        <v>4</v>
      </c>
      <c r="O136" s="28">
        <f>COUNTIF(C134:C153,"임")</f>
        <v>0</v>
      </c>
      <c r="P136" s="28" t="s">
        <v>1</v>
      </c>
      <c r="Q136" s="28">
        <f>SUMIF(C134:C153,"임",E134:E153)</f>
        <v>0</v>
      </c>
      <c r="R136" s="28">
        <f>COUNTIF(X134:X153,"임국")</f>
        <v>0</v>
      </c>
      <c r="S136" s="28" t="s">
        <v>1</v>
      </c>
      <c r="T136" s="28">
        <f>SUMIF(X134:X153,"임국",E134:E153)</f>
        <v>0</v>
      </c>
      <c r="U136" s="28">
        <f t="shared" si="29"/>
        <v>0</v>
      </c>
      <c r="V136" s="28" t="s">
        <v>1</v>
      </c>
      <c r="W136" s="28">
        <f t="shared" si="30"/>
        <v>0</v>
      </c>
      <c r="X136" s="28" t="str">
        <f t="shared" ref="X136:X151" si="32">CONCATENATE(C136,H136)</f>
        <v/>
      </c>
    </row>
    <row r="137" spans="1:24" ht="28.9" customHeight="1">
      <c r="A137" s="41" t="str">
        <f t="shared" si="31"/>
        <v xml:space="preserve"> </v>
      </c>
      <c r="B137" s="42"/>
      <c r="C137" s="43"/>
      <c r="D137" s="44"/>
      <c r="E137" s="44"/>
      <c r="F137" s="43"/>
      <c r="G137" s="43"/>
      <c r="H137" s="26"/>
      <c r="I137" s="26"/>
      <c r="J137" s="26"/>
      <c r="K137" s="26"/>
      <c r="L137" s="52"/>
      <c r="M137" s="50"/>
      <c r="N137" s="28" t="s">
        <v>5</v>
      </c>
      <c r="O137" s="28">
        <f>COUNTIF(C134:C153,"대")</f>
        <v>0</v>
      </c>
      <c r="P137" s="28" t="s">
        <v>1</v>
      </c>
      <c r="Q137" s="28">
        <f>SUMIF(C134:C153,"대",E134:E153)</f>
        <v>0</v>
      </c>
      <c r="R137" s="28">
        <f>COUNTIF(X134:X153,"대국")</f>
        <v>0</v>
      </c>
      <c r="S137" s="28" t="s">
        <v>1</v>
      </c>
      <c r="T137" s="28">
        <f>SUMIF(X134:X153,"대국",E134:E153)</f>
        <v>0</v>
      </c>
      <c r="U137" s="28">
        <f t="shared" si="29"/>
        <v>0</v>
      </c>
      <c r="V137" s="28" t="s">
        <v>1</v>
      </c>
      <c r="W137" s="28">
        <f t="shared" si="30"/>
        <v>0</v>
      </c>
      <c r="X137" s="28" t="str">
        <f t="shared" si="32"/>
        <v/>
      </c>
    </row>
    <row r="138" spans="1:24" ht="28.9" customHeight="1">
      <c r="A138" s="41" t="str">
        <f t="shared" si="31"/>
        <v xml:space="preserve"> </v>
      </c>
      <c r="B138" s="42"/>
      <c r="C138" s="43"/>
      <c r="D138" s="44"/>
      <c r="E138" s="44"/>
      <c r="F138" s="43"/>
      <c r="G138" s="43"/>
      <c r="H138" s="26"/>
      <c r="I138" s="26"/>
      <c r="J138" s="26"/>
      <c r="K138" s="26"/>
      <c r="L138" s="52"/>
      <c r="M138" s="50"/>
      <c r="N138" s="28" t="s">
        <v>6</v>
      </c>
      <c r="O138" s="28">
        <f>COUNTIF(C134:C153,"도")</f>
        <v>0</v>
      </c>
      <c r="P138" s="28" t="s">
        <v>1</v>
      </c>
      <c r="Q138" s="28">
        <f>SUMIF(C134:C153,"도",E134:E153)</f>
        <v>0</v>
      </c>
      <c r="R138" s="28">
        <f>COUNTIF(X134:X153,"도국")</f>
        <v>0</v>
      </c>
      <c r="S138" s="28" t="s">
        <v>1</v>
      </c>
      <c r="T138" s="28">
        <f>SUMIF(X134:X153,"도국",E134:E153)</f>
        <v>0</v>
      </c>
      <c r="U138" s="28">
        <f t="shared" si="29"/>
        <v>0</v>
      </c>
      <c r="V138" s="28" t="s">
        <v>1</v>
      </c>
      <c r="W138" s="28">
        <f t="shared" si="30"/>
        <v>0</v>
      </c>
      <c r="X138" s="28" t="str">
        <f t="shared" si="32"/>
        <v/>
      </c>
    </row>
    <row r="139" spans="1:24" ht="28.9" customHeight="1">
      <c r="A139" s="41" t="str">
        <f t="shared" si="31"/>
        <v xml:space="preserve"> </v>
      </c>
      <c r="B139" s="42"/>
      <c r="C139" s="43"/>
      <c r="D139" s="44"/>
      <c r="E139" s="44"/>
      <c r="F139" s="43"/>
      <c r="G139" s="43"/>
      <c r="H139" s="26"/>
      <c r="I139" s="26"/>
      <c r="J139" s="26"/>
      <c r="K139" s="26"/>
      <c r="L139" s="52"/>
      <c r="M139" s="50"/>
      <c r="N139" s="28" t="s">
        <v>7</v>
      </c>
      <c r="O139" s="28">
        <f>COUNTIF(C134:C153,"천")</f>
        <v>0</v>
      </c>
      <c r="P139" s="28" t="s">
        <v>1</v>
      </c>
      <c r="Q139" s="28">
        <f>SUMIF(C134:C153,"천",E134:E153)</f>
        <v>0</v>
      </c>
      <c r="R139" s="28">
        <f>COUNTIF(X134:X153,"천국")</f>
        <v>0</v>
      </c>
      <c r="S139" s="28" t="s">
        <v>1</v>
      </c>
      <c r="T139" s="28">
        <f>SUMIF(X134:X153,"천국",E134:E153)</f>
        <v>0</v>
      </c>
      <c r="U139" s="28">
        <f t="shared" si="29"/>
        <v>0</v>
      </c>
      <c r="V139" s="28" t="s">
        <v>1</v>
      </c>
      <c r="W139" s="28">
        <f t="shared" si="30"/>
        <v>0</v>
      </c>
      <c r="X139" s="28" t="str">
        <f t="shared" si="32"/>
        <v/>
      </c>
    </row>
    <row r="140" spans="1:24" ht="28.9" customHeight="1">
      <c r="A140" s="41" t="str">
        <f t="shared" si="31"/>
        <v xml:space="preserve"> </v>
      </c>
      <c r="B140" s="42"/>
      <c r="C140" s="43"/>
      <c r="D140" s="44"/>
      <c r="E140" s="44"/>
      <c r="F140" s="43"/>
      <c r="G140" s="43"/>
      <c r="H140" s="26"/>
      <c r="I140" s="26"/>
      <c r="J140" s="26"/>
      <c r="K140" s="26"/>
      <c r="L140" s="52"/>
      <c r="M140" s="50"/>
      <c r="N140" s="28" t="s">
        <v>8</v>
      </c>
      <c r="O140" s="28">
        <f>COUNTIF(C134:C153,"구")</f>
        <v>0</v>
      </c>
      <c r="P140" s="28" t="s">
        <v>1</v>
      </c>
      <c r="Q140" s="28">
        <f>SUMIF(C134:C153,"구",E134:E153)</f>
        <v>0</v>
      </c>
      <c r="R140" s="28">
        <f>COUNTIF(X134:X153,"구국")</f>
        <v>0</v>
      </c>
      <c r="S140" s="28" t="s">
        <v>1</v>
      </c>
      <c r="T140" s="28">
        <f>SUMIF(X134:X153,"구국",E134:E153)</f>
        <v>0</v>
      </c>
      <c r="U140" s="28">
        <f t="shared" si="29"/>
        <v>0</v>
      </c>
      <c r="V140" s="28" t="s">
        <v>1</v>
      </c>
      <c r="W140" s="28">
        <f t="shared" si="30"/>
        <v>0</v>
      </c>
      <c r="X140" s="28" t="str">
        <f t="shared" si="32"/>
        <v/>
      </c>
    </row>
    <row r="141" spans="1:24" ht="28.9" customHeight="1">
      <c r="A141" s="41" t="str">
        <f t="shared" si="31"/>
        <v xml:space="preserve"> </v>
      </c>
      <c r="B141" s="42"/>
      <c r="C141" s="43"/>
      <c r="D141" s="44"/>
      <c r="E141" s="44"/>
      <c r="F141" s="43"/>
      <c r="G141" s="43"/>
      <c r="H141" s="26"/>
      <c r="I141" s="26"/>
      <c r="J141" s="26"/>
      <c r="K141" s="26"/>
      <c r="L141" s="52"/>
      <c r="M141" s="50"/>
      <c r="N141" s="28" t="s">
        <v>9</v>
      </c>
      <c r="O141" s="28">
        <f>COUNTIF(C134:C153,"제")</f>
        <v>0</v>
      </c>
      <c r="P141" s="28" t="s">
        <v>1</v>
      </c>
      <c r="Q141" s="28">
        <f>SUMIF(C134:C153,"제",E134:E153)</f>
        <v>0</v>
      </c>
      <c r="R141" s="28">
        <f>COUNTIF(X134:X153,"제국")</f>
        <v>0</v>
      </c>
      <c r="S141" s="28" t="s">
        <v>1</v>
      </c>
      <c r="T141" s="28">
        <f>SUMIF(X134:X153,"제국",E134:E153)</f>
        <v>0</v>
      </c>
      <c r="U141" s="28">
        <f t="shared" si="29"/>
        <v>0</v>
      </c>
      <c r="V141" s="28" t="s">
        <v>1</v>
      </c>
      <c r="W141" s="28">
        <f t="shared" si="30"/>
        <v>0</v>
      </c>
      <c r="X141" s="28" t="str">
        <f t="shared" si="32"/>
        <v/>
      </c>
    </row>
    <row r="142" spans="1:24" ht="28.9" customHeight="1">
      <c r="A142" s="41" t="str">
        <f t="shared" si="31"/>
        <v xml:space="preserve"> </v>
      </c>
      <c r="B142" s="42"/>
      <c r="C142" s="43"/>
      <c r="D142" s="44"/>
      <c r="E142" s="44"/>
      <c r="F142" s="43"/>
      <c r="G142" s="43"/>
      <c r="H142" s="26"/>
      <c r="I142" s="26"/>
      <c r="J142" s="26"/>
      <c r="K142" s="26"/>
      <c r="L142" s="52"/>
      <c r="M142" s="50"/>
      <c r="N142" s="28" t="s">
        <v>10</v>
      </c>
      <c r="O142" s="28">
        <f>COUNTIF(C134:C153,"유")</f>
        <v>0</v>
      </c>
      <c r="P142" s="28" t="s">
        <v>1</v>
      </c>
      <c r="Q142" s="28">
        <f>SUMIF(C134:C153,"유",E134:E153)</f>
        <v>0</v>
      </c>
      <c r="R142" s="28">
        <f>COUNTIF(X134:X153,"유국")</f>
        <v>0</v>
      </c>
      <c r="S142" s="28" t="s">
        <v>1</v>
      </c>
      <c r="T142" s="28">
        <f>SUMIF(X134:X153,"유국",E134:E153)</f>
        <v>0</v>
      </c>
      <c r="U142" s="28">
        <f t="shared" si="29"/>
        <v>0</v>
      </c>
      <c r="V142" s="28" t="s">
        <v>1</v>
      </c>
      <c r="W142" s="28">
        <f t="shared" si="30"/>
        <v>0</v>
      </c>
      <c r="X142" s="28" t="str">
        <f t="shared" si="32"/>
        <v/>
      </c>
    </row>
    <row r="143" spans="1:24" ht="28.9" customHeight="1">
      <c r="A143" s="41" t="str">
        <f t="shared" si="31"/>
        <v xml:space="preserve"> </v>
      </c>
      <c r="B143" s="42"/>
      <c r="C143" s="43"/>
      <c r="D143" s="44"/>
      <c r="E143" s="44"/>
      <c r="F143" s="43"/>
      <c r="G143" s="43"/>
      <c r="H143" s="26"/>
      <c r="I143" s="26"/>
      <c r="J143" s="26"/>
      <c r="K143" s="26"/>
      <c r="L143" s="52"/>
      <c r="M143" s="50"/>
      <c r="N143" s="28" t="s">
        <v>11</v>
      </c>
      <c r="O143" s="28">
        <f>COUNTIF(C134:C153,"과")</f>
        <v>0</v>
      </c>
      <c r="P143" s="28" t="s">
        <v>1</v>
      </c>
      <c r="Q143" s="28">
        <f>SUMIF(C134:C153,"과",E134:E153)</f>
        <v>0</v>
      </c>
      <c r="R143" s="28">
        <f>COUNTIF(X134:X153,"과국")</f>
        <v>0</v>
      </c>
      <c r="S143" s="28" t="s">
        <v>1</v>
      </c>
      <c r="T143" s="28">
        <f>SUMIF(X134:X153,"과국",E134:E153)</f>
        <v>0</v>
      </c>
      <c r="U143" s="28">
        <f t="shared" si="29"/>
        <v>0</v>
      </c>
      <c r="V143" s="28" t="s">
        <v>1</v>
      </c>
      <c r="W143" s="28">
        <f t="shared" si="30"/>
        <v>0</v>
      </c>
      <c r="X143" s="28" t="str">
        <f t="shared" si="32"/>
        <v/>
      </c>
    </row>
    <row r="144" spans="1:24" ht="28.9" customHeight="1">
      <c r="A144" s="41" t="str">
        <f t="shared" si="31"/>
        <v xml:space="preserve"> </v>
      </c>
      <c r="B144" s="42"/>
      <c r="C144" s="43"/>
      <c r="D144" s="44"/>
      <c r="E144" s="44"/>
      <c r="F144" s="43"/>
      <c r="G144" s="43"/>
      <c r="H144" s="26"/>
      <c r="I144" s="26"/>
      <c r="J144" s="26"/>
      <c r="K144" s="26"/>
      <c r="L144" s="52"/>
      <c r="M144" s="50"/>
      <c r="N144" s="28" t="s">
        <v>12</v>
      </c>
      <c r="O144" s="28">
        <f>COUNTIF(C134:C153,"묘")</f>
        <v>0</v>
      </c>
      <c r="P144" s="28" t="s">
        <v>1</v>
      </c>
      <c r="Q144" s="28">
        <f>SUMIF(C134:C153,"묘",E134:E153)</f>
        <v>0</v>
      </c>
      <c r="R144" s="28">
        <f>COUNTIF(X134:X153,"묘국")</f>
        <v>0</v>
      </c>
      <c r="S144" s="28" t="s">
        <v>1</v>
      </c>
      <c r="T144" s="28">
        <f>SUMIF(X134:X153,"묘국",E134:E153)</f>
        <v>0</v>
      </c>
      <c r="U144" s="28">
        <f t="shared" si="29"/>
        <v>0</v>
      </c>
      <c r="V144" s="28" t="s">
        <v>1</v>
      </c>
      <c r="W144" s="28">
        <f t="shared" si="30"/>
        <v>0</v>
      </c>
      <c r="X144" s="28" t="str">
        <f t="shared" si="32"/>
        <v/>
      </c>
    </row>
    <row r="145" spans="1:24" ht="28.9" customHeight="1">
      <c r="A145" s="41" t="str">
        <f t="shared" ref="A145:A153" si="33">IF(OR(ISNUMBER(E145),ISTEXT(C145)),A144+1," ")</f>
        <v xml:space="preserve"> </v>
      </c>
      <c r="B145" s="42"/>
      <c r="C145" s="43"/>
      <c r="D145" s="44"/>
      <c r="E145" s="44"/>
      <c r="F145" s="43"/>
      <c r="G145" s="43"/>
      <c r="H145" s="26"/>
      <c r="I145" s="26"/>
      <c r="J145" s="26"/>
      <c r="K145" s="26"/>
      <c r="L145" s="52"/>
      <c r="M145" s="50"/>
      <c r="N145" s="28" t="s">
        <v>13</v>
      </c>
      <c r="O145" s="28">
        <f>COUNTIF(C134:C153,"목")</f>
        <v>0</v>
      </c>
      <c r="P145" s="28" t="s">
        <v>1</v>
      </c>
      <c r="Q145" s="28">
        <f>SUMIF(C134:C153,"목",E134:E153)</f>
        <v>0</v>
      </c>
      <c r="R145" s="28">
        <f>COUNTIF(X134:X153,"목국")</f>
        <v>0</v>
      </c>
      <c r="S145" s="28" t="s">
        <v>1</v>
      </c>
      <c r="T145" s="28">
        <f>SUMIF(X134:X153,"목국",E134:E153)</f>
        <v>0</v>
      </c>
      <c r="U145" s="28">
        <f t="shared" si="29"/>
        <v>0</v>
      </c>
      <c r="V145" s="28" t="s">
        <v>1</v>
      </c>
      <c r="W145" s="28">
        <f t="shared" si="30"/>
        <v>0</v>
      </c>
      <c r="X145" s="28" t="str">
        <f t="shared" si="32"/>
        <v/>
      </c>
    </row>
    <row r="146" spans="1:24" ht="28.9" customHeight="1">
      <c r="A146" s="41" t="str">
        <f t="shared" si="33"/>
        <v xml:space="preserve"> </v>
      </c>
      <c r="B146" s="42"/>
      <c r="C146" s="43"/>
      <c r="D146" s="44"/>
      <c r="E146" s="44"/>
      <c r="F146" s="43"/>
      <c r="G146" s="43"/>
      <c r="H146" s="26"/>
      <c r="I146" s="26"/>
      <c r="J146" s="26"/>
      <c r="K146" s="26"/>
      <c r="L146" s="52"/>
      <c r="M146" s="50"/>
      <c r="N146" s="28" t="s">
        <v>14</v>
      </c>
      <c r="O146" s="28">
        <f>COUNTIF(C134:C153,"잡")</f>
        <v>0</v>
      </c>
      <c r="P146" s="28" t="s">
        <v>1</v>
      </c>
      <c r="Q146" s="28">
        <f>SUMIF(C134:C153,"잡",E134:E153)</f>
        <v>0</v>
      </c>
      <c r="R146" s="28">
        <f>COUNTIF(X134:X153,"잡국")</f>
        <v>0</v>
      </c>
      <c r="S146" s="28" t="s">
        <v>1</v>
      </c>
      <c r="T146" s="28">
        <f>SUMIF(X134:X153,"잡국",E134:E153)</f>
        <v>0</v>
      </c>
      <c r="U146" s="28">
        <f t="shared" si="29"/>
        <v>0</v>
      </c>
      <c r="V146" s="28" t="s">
        <v>1</v>
      </c>
      <c r="W146" s="28">
        <f t="shared" si="30"/>
        <v>0</v>
      </c>
      <c r="X146" s="28" t="str">
        <f t="shared" si="32"/>
        <v/>
      </c>
    </row>
    <row r="147" spans="1:24" ht="28.9" customHeight="1">
      <c r="A147" s="41" t="str">
        <f t="shared" si="33"/>
        <v xml:space="preserve"> </v>
      </c>
      <c r="B147" s="42"/>
      <c r="C147" s="43"/>
      <c r="D147" s="44"/>
      <c r="E147" s="44"/>
      <c r="F147" s="43"/>
      <c r="G147" s="43"/>
      <c r="H147" s="26"/>
      <c r="I147" s="26"/>
      <c r="J147" s="26"/>
      <c r="K147" s="26"/>
      <c r="L147" s="52"/>
      <c r="M147" s="50"/>
      <c r="N147" s="28" t="s">
        <v>15</v>
      </c>
      <c r="O147" s="28">
        <f>COUNTIF(C134:C153,"학")</f>
        <v>0</v>
      </c>
      <c r="P147" s="28" t="s">
        <v>1</v>
      </c>
      <c r="Q147" s="28">
        <f>SUMIF(C134:C153,"학",E134:E153)</f>
        <v>0</v>
      </c>
      <c r="R147" s="28">
        <f>COUNTIF(X134:X153,"학국")</f>
        <v>0</v>
      </c>
      <c r="S147" s="28" t="s">
        <v>1</v>
      </c>
      <c r="T147" s="28">
        <f>SUMIF(X134:X153,"학국",E134:E153)</f>
        <v>0</v>
      </c>
      <c r="U147" s="28">
        <f t="shared" si="29"/>
        <v>0</v>
      </c>
      <c r="V147" s="28" t="s">
        <v>1</v>
      </c>
      <c r="W147" s="28">
        <f t="shared" si="30"/>
        <v>0</v>
      </c>
      <c r="X147" s="28" t="str">
        <f t="shared" si="32"/>
        <v/>
      </c>
    </row>
    <row r="148" spans="1:24" ht="28.9" customHeight="1">
      <c r="A148" s="41" t="str">
        <f t="shared" si="33"/>
        <v xml:space="preserve"> </v>
      </c>
      <c r="B148" s="42"/>
      <c r="C148" s="43"/>
      <c r="D148" s="44"/>
      <c r="E148" s="44"/>
      <c r="F148" s="43"/>
      <c r="G148" s="43"/>
      <c r="H148" s="26"/>
      <c r="I148" s="26"/>
      <c r="J148" s="26"/>
      <c r="K148" s="26"/>
      <c r="L148" s="52"/>
      <c r="M148" s="50"/>
      <c r="N148" s="28" t="s">
        <v>16</v>
      </c>
      <c r="O148" s="28">
        <f>COUNTIF(C134:C153,"수")</f>
        <v>0</v>
      </c>
      <c r="P148" s="28" t="s">
        <v>1</v>
      </c>
      <c r="Q148" s="28">
        <f>SUMIF(C134:C153,"수",E134:E153)</f>
        <v>0</v>
      </c>
      <c r="R148" s="28">
        <f>COUNTIF(X134:X153,"수국")</f>
        <v>0</v>
      </c>
      <c r="S148" s="28" t="s">
        <v>1</v>
      </c>
      <c r="T148" s="28">
        <f>SUMIF(X134:X153,"수국",E134:E153)</f>
        <v>0</v>
      </c>
      <c r="U148" s="28">
        <f t="shared" si="29"/>
        <v>0</v>
      </c>
      <c r="V148" s="28" t="s">
        <v>1</v>
      </c>
      <c r="W148" s="28">
        <f t="shared" si="30"/>
        <v>0</v>
      </c>
      <c r="X148" s="28" t="str">
        <f t="shared" si="32"/>
        <v/>
      </c>
    </row>
    <row r="149" spans="1:24" ht="28.9" customHeight="1">
      <c r="A149" s="41" t="str">
        <f t="shared" si="33"/>
        <v xml:space="preserve"> </v>
      </c>
      <c r="B149" s="42"/>
      <c r="C149" s="43"/>
      <c r="D149" s="44"/>
      <c r="E149" s="44"/>
      <c r="F149" s="43"/>
      <c r="G149" s="43"/>
      <c r="H149" s="26"/>
      <c r="I149" s="26"/>
      <c r="J149" s="26"/>
      <c r="K149" s="26"/>
      <c r="L149" s="52"/>
      <c r="M149" s="50"/>
      <c r="N149" s="29" t="s">
        <v>17</v>
      </c>
      <c r="O149" s="28">
        <f>COUNTIF(C134:C153,"장")</f>
        <v>0</v>
      </c>
      <c r="P149" s="28" t="s">
        <v>1</v>
      </c>
      <c r="Q149" s="28">
        <f>SUMIF(C134:C153,"장",E134:E153)</f>
        <v>0</v>
      </c>
      <c r="R149" s="28">
        <f>COUNTIF(X134:X153,"장국")</f>
        <v>0</v>
      </c>
      <c r="S149" s="28" t="s">
        <v>1</v>
      </c>
      <c r="T149" s="28">
        <f>SUMIF(X134:X153,"장국",E134:E153)</f>
        <v>0</v>
      </c>
      <c r="U149" s="28">
        <f t="shared" si="29"/>
        <v>0</v>
      </c>
      <c r="V149" s="28" t="s">
        <v>1</v>
      </c>
      <c r="W149" s="28">
        <f t="shared" si="30"/>
        <v>0</v>
      </c>
      <c r="X149" s="30" t="str">
        <f t="shared" si="32"/>
        <v/>
      </c>
    </row>
    <row r="150" spans="1:24" ht="28.9" customHeight="1">
      <c r="A150" s="41" t="str">
        <f t="shared" si="33"/>
        <v xml:space="preserve"> </v>
      </c>
      <c r="B150" s="42"/>
      <c r="C150" s="43"/>
      <c r="D150" s="44"/>
      <c r="E150" s="44"/>
      <c r="F150" s="43"/>
      <c r="G150" s="43"/>
      <c r="H150" s="26"/>
      <c r="I150" s="26"/>
      <c r="J150" s="26"/>
      <c r="K150" s="26"/>
      <c r="L150" s="52"/>
      <c r="M150" s="50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30" t="str">
        <f t="shared" si="32"/>
        <v/>
      </c>
    </row>
    <row r="151" spans="1:24" ht="28.9" customHeight="1">
      <c r="A151" s="41" t="str">
        <f t="shared" si="33"/>
        <v xml:space="preserve"> </v>
      </c>
      <c r="B151" s="42"/>
      <c r="C151" s="43"/>
      <c r="D151" s="44"/>
      <c r="E151" s="44"/>
      <c r="F151" s="43"/>
      <c r="G151" s="43"/>
      <c r="H151" s="26"/>
      <c r="I151" s="26"/>
      <c r="J151" s="26"/>
      <c r="K151" s="26"/>
      <c r="L151" s="52"/>
      <c r="M151" s="50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30" t="str">
        <f t="shared" si="32"/>
        <v/>
      </c>
    </row>
    <row r="152" spans="1:24" ht="28.9" customHeight="1">
      <c r="A152" s="41" t="str">
        <f t="shared" si="33"/>
        <v xml:space="preserve"> </v>
      </c>
      <c r="B152" s="42"/>
      <c r="C152" s="43"/>
      <c r="D152" s="44"/>
      <c r="E152" s="44"/>
      <c r="F152" s="43"/>
      <c r="G152" s="43"/>
      <c r="H152" s="26"/>
      <c r="I152" s="26"/>
      <c r="J152" s="26"/>
      <c r="K152" s="26"/>
      <c r="L152" s="52"/>
      <c r="M152" s="50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30" t="str">
        <f t="shared" ref="X152:X167" si="34">CONCATENATE(C152,H152)</f>
        <v/>
      </c>
    </row>
    <row r="153" spans="1:24" ht="28.9" customHeight="1">
      <c r="A153" s="41" t="str">
        <f t="shared" si="33"/>
        <v xml:space="preserve"> </v>
      </c>
      <c r="B153" s="42"/>
      <c r="C153" s="43"/>
      <c r="D153" s="44"/>
      <c r="E153" s="44"/>
      <c r="F153" s="43"/>
      <c r="G153" s="43"/>
      <c r="H153" s="26"/>
      <c r="I153" s="26"/>
      <c r="J153" s="26"/>
      <c r="K153" s="26"/>
      <c r="L153" s="52"/>
      <c r="M153" s="50"/>
      <c r="N153" s="28" t="s">
        <v>18</v>
      </c>
      <c r="O153" s="28">
        <f>COUNTIF(C134:C153," ")</f>
        <v>0</v>
      </c>
      <c r="P153" s="28" t="s">
        <v>1</v>
      </c>
      <c r="Q153" s="28">
        <f>SUMIF(C134:C153," ",E134:E153)</f>
        <v>0</v>
      </c>
      <c r="R153" s="28"/>
      <c r="S153" s="28" t="s">
        <v>1</v>
      </c>
      <c r="T153" s="28"/>
      <c r="U153" s="28">
        <f>O153</f>
        <v>0</v>
      </c>
      <c r="V153" s="28" t="s">
        <v>1</v>
      </c>
      <c r="W153" s="28">
        <f>Q153</f>
        <v>0</v>
      </c>
      <c r="X153" s="28" t="str">
        <f t="shared" si="34"/>
        <v/>
      </c>
    </row>
    <row r="154" spans="1:24" ht="28.9" customHeight="1">
      <c r="A154" s="45" t="s">
        <v>35</v>
      </c>
      <c r="B154" s="46"/>
      <c r="C154" s="47"/>
      <c r="D154" s="48"/>
      <c r="E154" s="49">
        <f>SUM(E134:E153)</f>
        <v>0</v>
      </c>
      <c r="F154" s="47"/>
      <c r="G154" s="47"/>
      <c r="H154" s="31"/>
      <c r="I154" s="31"/>
      <c r="J154" s="31"/>
      <c r="K154" s="31"/>
      <c r="L154" s="33"/>
      <c r="M154" s="51"/>
      <c r="N154" s="29" t="s">
        <v>0</v>
      </c>
      <c r="O154" s="28">
        <f>SUM(O134:O153)</f>
        <v>0</v>
      </c>
      <c r="P154" s="28" t="s">
        <v>1</v>
      </c>
      <c r="Q154" s="28">
        <f>SUM(Q134:Q153)</f>
        <v>0</v>
      </c>
      <c r="R154" s="28">
        <f>SUM(R134:R153)</f>
        <v>0</v>
      </c>
      <c r="S154" s="28" t="s">
        <v>1</v>
      </c>
      <c r="T154" s="28">
        <f>SUM(T134:T153)</f>
        <v>0</v>
      </c>
      <c r="U154" s="28">
        <f>SUM(U134:U153)</f>
        <v>0</v>
      </c>
      <c r="V154" s="28" t="s">
        <v>1</v>
      </c>
      <c r="W154" s="28">
        <f>SUM(W134:W153)</f>
        <v>0</v>
      </c>
      <c r="X154" s="28" t="str">
        <f t="shared" si="34"/>
        <v/>
      </c>
    </row>
    <row r="155" spans="1:24" ht="28.9" customHeight="1">
      <c r="A155" s="41" t="str">
        <f>IF(OR(ISNUMBER(E155),ISTEXT(C155)),A153+1," ")</f>
        <v xml:space="preserve"> </v>
      </c>
      <c r="B155" s="42"/>
      <c r="C155" s="43"/>
      <c r="D155" s="44"/>
      <c r="E155" s="44"/>
      <c r="F155" s="43"/>
      <c r="G155" s="43"/>
      <c r="H155" s="26"/>
      <c r="I155" s="26"/>
      <c r="J155" s="26"/>
      <c r="K155" s="27"/>
      <c r="L155" s="52"/>
      <c r="M155" s="50"/>
      <c r="N155" s="28" t="s">
        <v>2</v>
      </c>
      <c r="O155" s="28">
        <f>COUNTIF(C155:C174,"전")</f>
        <v>0</v>
      </c>
      <c r="P155" s="28" t="s">
        <v>1</v>
      </c>
      <c r="Q155" s="28">
        <f>SUMIF(C155:C174,"전",E155:E174)</f>
        <v>0</v>
      </c>
      <c r="R155" s="28">
        <f>COUNTIF(X155:X174,"전국")</f>
        <v>0</v>
      </c>
      <c r="S155" s="28" t="s">
        <v>1</v>
      </c>
      <c r="T155" s="28">
        <f>SUMIF(X155:X174,"전국",E155:E174)</f>
        <v>0</v>
      </c>
      <c r="U155" s="28">
        <f t="shared" ref="U155:U170" si="35">O155-R155</f>
        <v>0</v>
      </c>
      <c r="V155" s="28" t="s">
        <v>1</v>
      </c>
      <c r="W155" s="28">
        <f t="shared" ref="W155:W170" si="36">Q155-T155</f>
        <v>0</v>
      </c>
      <c r="X155" s="28" t="str">
        <f t="shared" si="34"/>
        <v/>
      </c>
    </row>
    <row r="156" spans="1:24" ht="28.9" customHeight="1">
      <c r="A156" s="41" t="str">
        <f>IF(OR(ISNUMBER(E156),ISTEXT(C156)),A155+1," ")</f>
        <v xml:space="preserve"> </v>
      </c>
      <c r="B156" s="42"/>
      <c r="C156" s="43"/>
      <c r="D156" s="44"/>
      <c r="E156" s="44"/>
      <c r="F156" s="43"/>
      <c r="G156" s="43"/>
      <c r="H156" s="26"/>
      <c r="I156" s="26"/>
      <c r="J156" s="26"/>
      <c r="K156" s="26"/>
      <c r="L156" s="52"/>
      <c r="M156" s="50"/>
      <c r="N156" s="28" t="s">
        <v>3</v>
      </c>
      <c r="O156" s="28">
        <f>COUNTIF(C155:C174,"답")</f>
        <v>0</v>
      </c>
      <c r="P156" s="28" t="s">
        <v>1</v>
      </c>
      <c r="Q156" s="28">
        <f>SUMIF(C155:C174,"답",E155:E174)</f>
        <v>0</v>
      </c>
      <c r="R156" s="28">
        <f>COUNTIF(X155:X174,"답국")</f>
        <v>0</v>
      </c>
      <c r="S156" s="28" t="s">
        <v>1</v>
      </c>
      <c r="T156" s="28">
        <f>SUMIF(X155:X174,"답국",E155:E174)</f>
        <v>0</v>
      </c>
      <c r="U156" s="28">
        <f t="shared" si="35"/>
        <v>0</v>
      </c>
      <c r="V156" s="28" t="s">
        <v>1</v>
      </c>
      <c r="W156" s="28">
        <f t="shared" si="36"/>
        <v>0</v>
      </c>
      <c r="X156" s="28" t="str">
        <f t="shared" si="34"/>
        <v/>
      </c>
    </row>
    <row r="157" spans="1:24" ht="28.9" customHeight="1">
      <c r="A157" s="41" t="str">
        <f t="shared" ref="A157:A164" si="37">IF(OR(ISNUMBER(E157),ISTEXT(C157)),A156+1," ")</f>
        <v xml:space="preserve"> </v>
      </c>
      <c r="B157" s="42"/>
      <c r="C157" s="43"/>
      <c r="D157" s="44"/>
      <c r="E157" s="44"/>
      <c r="F157" s="43"/>
      <c r="G157" s="43"/>
      <c r="H157" s="26"/>
      <c r="I157" s="26"/>
      <c r="J157" s="26"/>
      <c r="K157" s="26"/>
      <c r="L157" s="52"/>
      <c r="M157" s="50"/>
      <c r="N157" s="28" t="s">
        <v>4</v>
      </c>
      <c r="O157" s="28">
        <f>COUNTIF(C155:C174,"임")</f>
        <v>0</v>
      </c>
      <c r="P157" s="28" t="s">
        <v>1</v>
      </c>
      <c r="Q157" s="28">
        <f>SUMIF(C155:C174,"임",E155:E174)</f>
        <v>0</v>
      </c>
      <c r="R157" s="28">
        <f>COUNTIF(X155:X174,"임국")</f>
        <v>0</v>
      </c>
      <c r="S157" s="28" t="s">
        <v>1</v>
      </c>
      <c r="T157" s="28">
        <f>SUMIF(X155:X174,"임국",E155:E174)</f>
        <v>0</v>
      </c>
      <c r="U157" s="28">
        <f t="shared" si="35"/>
        <v>0</v>
      </c>
      <c r="V157" s="28" t="s">
        <v>1</v>
      </c>
      <c r="W157" s="28">
        <f t="shared" si="36"/>
        <v>0</v>
      </c>
      <c r="X157" s="28" t="str">
        <f t="shared" si="34"/>
        <v/>
      </c>
    </row>
    <row r="158" spans="1:24" ht="28.9" customHeight="1">
      <c r="A158" s="41" t="str">
        <f t="shared" si="37"/>
        <v xml:space="preserve"> </v>
      </c>
      <c r="B158" s="42"/>
      <c r="C158" s="43"/>
      <c r="D158" s="44"/>
      <c r="E158" s="44"/>
      <c r="F158" s="43"/>
      <c r="G158" s="43"/>
      <c r="H158" s="26"/>
      <c r="I158" s="26"/>
      <c r="J158" s="26"/>
      <c r="K158" s="26"/>
      <c r="L158" s="52"/>
      <c r="M158" s="50"/>
      <c r="N158" s="28" t="s">
        <v>5</v>
      </c>
      <c r="O158" s="28">
        <f>COUNTIF(C155:C174,"대")</f>
        <v>0</v>
      </c>
      <c r="P158" s="28" t="s">
        <v>1</v>
      </c>
      <c r="Q158" s="28">
        <f>SUMIF(C155:C174,"대",E155:E174)</f>
        <v>0</v>
      </c>
      <c r="R158" s="28">
        <f>COUNTIF(X155:X174,"대국")</f>
        <v>0</v>
      </c>
      <c r="S158" s="28" t="s">
        <v>1</v>
      </c>
      <c r="T158" s="28">
        <f>SUMIF(X155:X174,"대국",E155:E174)</f>
        <v>0</v>
      </c>
      <c r="U158" s="28">
        <f t="shared" si="35"/>
        <v>0</v>
      </c>
      <c r="V158" s="28" t="s">
        <v>1</v>
      </c>
      <c r="W158" s="28">
        <f t="shared" si="36"/>
        <v>0</v>
      </c>
      <c r="X158" s="28" t="str">
        <f t="shared" si="34"/>
        <v/>
      </c>
    </row>
    <row r="159" spans="1:24" ht="28.9" customHeight="1">
      <c r="A159" s="41" t="str">
        <f t="shared" si="37"/>
        <v xml:space="preserve"> </v>
      </c>
      <c r="B159" s="42"/>
      <c r="C159" s="43"/>
      <c r="D159" s="44"/>
      <c r="E159" s="44"/>
      <c r="F159" s="43"/>
      <c r="G159" s="43"/>
      <c r="H159" s="26"/>
      <c r="I159" s="26"/>
      <c r="J159" s="26"/>
      <c r="K159" s="26"/>
      <c r="L159" s="52"/>
      <c r="M159" s="50"/>
      <c r="N159" s="28" t="s">
        <v>6</v>
      </c>
      <c r="O159" s="28">
        <f>COUNTIF(C155:C174,"도")</f>
        <v>0</v>
      </c>
      <c r="P159" s="28" t="s">
        <v>1</v>
      </c>
      <c r="Q159" s="28">
        <f>SUMIF(C155:C174,"도",E155:E174)</f>
        <v>0</v>
      </c>
      <c r="R159" s="28">
        <f>COUNTIF(X155:X174,"도국")</f>
        <v>0</v>
      </c>
      <c r="S159" s="28" t="s">
        <v>1</v>
      </c>
      <c r="T159" s="28">
        <f>SUMIF(X155:X174,"도국",E155:E174)</f>
        <v>0</v>
      </c>
      <c r="U159" s="28">
        <f t="shared" si="35"/>
        <v>0</v>
      </c>
      <c r="V159" s="28" t="s">
        <v>1</v>
      </c>
      <c r="W159" s="28">
        <f t="shared" si="36"/>
        <v>0</v>
      </c>
      <c r="X159" s="28" t="str">
        <f t="shared" si="34"/>
        <v/>
      </c>
    </row>
    <row r="160" spans="1:24" ht="28.9" customHeight="1">
      <c r="A160" s="41" t="str">
        <f t="shared" si="37"/>
        <v xml:space="preserve"> </v>
      </c>
      <c r="B160" s="42"/>
      <c r="C160" s="43"/>
      <c r="D160" s="44"/>
      <c r="E160" s="44"/>
      <c r="F160" s="43"/>
      <c r="G160" s="43"/>
      <c r="H160" s="26"/>
      <c r="I160" s="26"/>
      <c r="J160" s="26"/>
      <c r="K160" s="26"/>
      <c r="L160" s="52"/>
      <c r="M160" s="50"/>
      <c r="N160" s="28" t="s">
        <v>7</v>
      </c>
      <c r="O160" s="28">
        <f>COUNTIF(C155:C174,"천")</f>
        <v>0</v>
      </c>
      <c r="P160" s="28" t="s">
        <v>1</v>
      </c>
      <c r="Q160" s="28">
        <f>SUMIF(C155:C174,"천",E155:E174)</f>
        <v>0</v>
      </c>
      <c r="R160" s="28">
        <f>COUNTIF(X155:X174,"천국")</f>
        <v>0</v>
      </c>
      <c r="S160" s="28" t="s">
        <v>1</v>
      </c>
      <c r="T160" s="28">
        <f>SUMIF(X155:X174,"천국",E155:E174)</f>
        <v>0</v>
      </c>
      <c r="U160" s="28">
        <f t="shared" si="35"/>
        <v>0</v>
      </c>
      <c r="V160" s="28" t="s">
        <v>1</v>
      </c>
      <c r="W160" s="28">
        <f t="shared" si="36"/>
        <v>0</v>
      </c>
      <c r="X160" s="28" t="str">
        <f t="shared" si="34"/>
        <v/>
      </c>
    </row>
    <row r="161" spans="1:24" ht="28.9" customHeight="1">
      <c r="A161" s="41" t="str">
        <f t="shared" si="37"/>
        <v xml:space="preserve"> </v>
      </c>
      <c r="B161" s="42"/>
      <c r="C161" s="43"/>
      <c r="D161" s="44"/>
      <c r="E161" s="44"/>
      <c r="F161" s="43"/>
      <c r="G161" s="43"/>
      <c r="H161" s="26"/>
      <c r="I161" s="26"/>
      <c r="J161" s="26"/>
      <c r="K161" s="26"/>
      <c r="L161" s="52"/>
      <c r="M161" s="50"/>
      <c r="N161" s="28" t="s">
        <v>8</v>
      </c>
      <c r="O161" s="28">
        <f>COUNTIF(C155:C174,"구")</f>
        <v>0</v>
      </c>
      <c r="P161" s="28" t="s">
        <v>1</v>
      </c>
      <c r="Q161" s="28">
        <f>SUMIF(C155:C174,"구",E155:E174)</f>
        <v>0</v>
      </c>
      <c r="R161" s="28">
        <f>COUNTIF(X155:X174,"구국")</f>
        <v>0</v>
      </c>
      <c r="S161" s="28" t="s">
        <v>1</v>
      </c>
      <c r="T161" s="28">
        <f>SUMIF(X155:X174,"구국",E155:E174)</f>
        <v>0</v>
      </c>
      <c r="U161" s="28">
        <f t="shared" si="35"/>
        <v>0</v>
      </c>
      <c r="V161" s="28" t="s">
        <v>1</v>
      </c>
      <c r="W161" s="28">
        <f t="shared" si="36"/>
        <v>0</v>
      </c>
      <c r="X161" s="28" t="str">
        <f t="shared" si="34"/>
        <v/>
      </c>
    </row>
    <row r="162" spans="1:24" ht="28.9" customHeight="1">
      <c r="A162" s="41" t="str">
        <f t="shared" si="37"/>
        <v xml:space="preserve"> </v>
      </c>
      <c r="B162" s="42"/>
      <c r="C162" s="43"/>
      <c r="D162" s="44"/>
      <c r="E162" s="44"/>
      <c r="F162" s="43"/>
      <c r="G162" s="43"/>
      <c r="H162" s="26"/>
      <c r="I162" s="26"/>
      <c r="J162" s="26"/>
      <c r="K162" s="26"/>
      <c r="L162" s="52"/>
      <c r="M162" s="50"/>
      <c r="N162" s="28" t="s">
        <v>9</v>
      </c>
      <c r="O162" s="28">
        <f>COUNTIF(C155:C174,"제")</f>
        <v>0</v>
      </c>
      <c r="P162" s="28" t="s">
        <v>1</v>
      </c>
      <c r="Q162" s="28">
        <f>SUMIF(C155:C174,"제",E155:E174)</f>
        <v>0</v>
      </c>
      <c r="R162" s="28">
        <f>COUNTIF(X155:X174,"제국")</f>
        <v>0</v>
      </c>
      <c r="S162" s="28" t="s">
        <v>1</v>
      </c>
      <c r="T162" s="28">
        <f>SUMIF(X155:X174,"제국",E155:E174)</f>
        <v>0</v>
      </c>
      <c r="U162" s="28">
        <f t="shared" si="35"/>
        <v>0</v>
      </c>
      <c r="V162" s="28" t="s">
        <v>1</v>
      </c>
      <c r="W162" s="28">
        <f t="shared" si="36"/>
        <v>0</v>
      </c>
      <c r="X162" s="28" t="str">
        <f t="shared" si="34"/>
        <v/>
      </c>
    </row>
    <row r="163" spans="1:24" ht="28.9" customHeight="1">
      <c r="A163" s="41" t="str">
        <f t="shared" si="37"/>
        <v xml:space="preserve"> </v>
      </c>
      <c r="B163" s="42"/>
      <c r="C163" s="43"/>
      <c r="D163" s="44"/>
      <c r="E163" s="44"/>
      <c r="F163" s="43"/>
      <c r="G163" s="43"/>
      <c r="H163" s="26"/>
      <c r="I163" s="26"/>
      <c r="J163" s="26"/>
      <c r="K163" s="26"/>
      <c r="L163" s="52"/>
      <c r="M163" s="50"/>
      <c r="N163" s="28" t="s">
        <v>10</v>
      </c>
      <c r="O163" s="28">
        <f>COUNTIF(C155:C174,"유")</f>
        <v>0</v>
      </c>
      <c r="P163" s="28" t="s">
        <v>1</v>
      </c>
      <c r="Q163" s="28">
        <f>SUMIF(C155:C174,"유",E155:E174)</f>
        <v>0</v>
      </c>
      <c r="R163" s="28">
        <f>COUNTIF(X155:X174,"유국")</f>
        <v>0</v>
      </c>
      <c r="S163" s="28" t="s">
        <v>1</v>
      </c>
      <c r="T163" s="28">
        <f>SUMIF(X155:X174,"유국",E155:E174)</f>
        <v>0</v>
      </c>
      <c r="U163" s="28">
        <f t="shared" si="35"/>
        <v>0</v>
      </c>
      <c r="V163" s="28" t="s">
        <v>1</v>
      </c>
      <c r="W163" s="28">
        <f t="shared" si="36"/>
        <v>0</v>
      </c>
      <c r="X163" s="28" t="str">
        <f t="shared" si="34"/>
        <v/>
      </c>
    </row>
    <row r="164" spans="1:24" ht="28.9" customHeight="1">
      <c r="A164" s="41" t="str">
        <f t="shared" si="37"/>
        <v xml:space="preserve"> </v>
      </c>
      <c r="B164" s="42"/>
      <c r="C164" s="43"/>
      <c r="D164" s="44"/>
      <c r="E164" s="44"/>
      <c r="F164" s="43"/>
      <c r="G164" s="43"/>
      <c r="H164" s="26"/>
      <c r="I164" s="26"/>
      <c r="J164" s="26"/>
      <c r="K164" s="26"/>
      <c r="L164" s="52"/>
      <c r="M164" s="50"/>
      <c r="N164" s="28" t="s">
        <v>11</v>
      </c>
      <c r="O164" s="28">
        <f>COUNTIF(C155:C174,"과")</f>
        <v>0</v>
      </c>
      <c r="P164" s="28" t="s">
        <v>1</v>
      </c>
      <c r="Q164" s="28">
        <f>SUMIF(C155:C174,"과",E155:E174)</f>
        <v>0</v>
      </c>
      <c r="R164" s="28">
        <f>COUNTIF(X155:X174,"과국")</f>
        <v>0</v>
      </c>
      <c r="S164" s="28" t="s">
        <v>1</v>
      </c>
      <c r="T164" s="28">
        <f>SUMIF(X155:X174,"과국",E155:E174)</f>
        <v>0</v>
      </c>
      <c r="U164" s="28">
        <f t="shared" si="35"/>
        <v>0</v>
      </c>
      <c r="V164" s="28" t="s">
        <v>1</v>
      </c>
      <c r="W164" s="28">
        <f t="shared" si="36"/>
        <v>0</v>
      </c>
      <c r="X164" s="28" t="str">
        <f t="shared" si="34"/>
        <v/>
      </c>
    </row>
    <row r="165" spans="1:24" ht="28.9" customHeight="1">
      <c r="A165" s="41" t="str">
        <f>IF(OR(ISNUMBER(E165),ISTEXT(C165)),A164+1," ")</f>
        <v xml:space="preserve"> </v>
      </c>
      <c r="B165" s="42"/>
      <c r="C165" s="43"/>
      <c r="D165" s="44"/>
      <c r="E165" s="44"/>
      <c r="F165" s="43"/>
      <c r="G165" s="43"/>
      <c r="H165" s="26"/>
      <c r="I165" s="26"/>
      <c r="J165" s="26"/>
      <c r="K165" s="26"/>
      <c r="L165" s="52"/>
      <c r="M165" s="50"/>
      <c r="N165" s="28" t="s">
        <v>12</v>
      </c>
      <c r="O165" s="28">
        <f>COUNTIF(C155:C174,"묘")</f>
        <v>0</v>
      </c>
      <c r="P165" s="28" t="s">
        <v>1</v>
      </c>
      <c r="Q165" s="28">
        <f>SUMIF(C155:C174,"묘",E155:E174)</f>
        <v>0</v>
      </c>
      <c r="R165" s="28">
        <f>COUNTIF(X155:X174,"묘국")</f>
        <v>0</v>
      </c>
      <c r="S165" s="28" t="s">
        <v>1</v>
      </c>
      <c r="T165" s="28">
        <f>SUMIF(X155:X174,"묘국",E155:E174)</f>
        <v>0</v>
      </c>
      <c r="U165" s="28">
        <f t="shared" si="35"/>
        <v>0</v>
      </c>
      <c r="V165" s="28" t="s">
        <v>1</v>
      </c>
      <c r="W165" s="28">
        <f t="shared" si="36"/>
        <v>0</v>
      </c>
      <c r="X165" s="28" t="str">
        <f t="shared" si="34"/>
        <v/>
      </c>
    </row>
    <row r="166" spans="1:24" ht="28.9" customHeight="1">
      <c r="A166" s="41" t="str">
        <f>IF(OR(ISNUMBER(E166),ISTEXT(C166)),A165+1," ")</f>
        <v xml:space="preserve"> </v>
      </c>
      <c r="B166" s="42"/>
      <c r="C166" s="43"/>
      <c r="D166" s="44"/>
      <c r="E166" s="44"/>
      <c r="F166" s="43"/>
      <c r="G166" s="43"/>
      <c r="H166" s="26"/>
      <c r="I166" s="26"/>
      <c r="J166" s="26"/>
      <c r="K166" s="26"/>
      <c r="L166" s="52"/>
      <c r="M166" s="50"/>
      <c r="N166" s="28" t="s">
        <v>13</v>
      </c>
      <c r="O166" s="28">
        <f>COUNTIF(C155:C174,"목")</f>
        <v>0</v>
      </c>
      <c r="P166" s="28" t="s">
        <v>1</v>
      </c>
      <c r="Q166" s="28">
        <f>SUMIF(C155:C174,"목",E155:E174)</f>
        <v>0</v>
      </c>
      <c r="R166" s="28">
        <f>COUNTIF(X155:X174,"목국")</f>
        <v>0</v>
      </c>
      <c r="S166" s="28" t="s">
        <v>1</v>
      </c>
      <c r="T166" s="28">
        <f>SUMIF(X155:X174,"목국",E155:E174)</f>
        <v>0</v>
      </c>
      <c r="U166" s="28">
        <f t="shared" si="35"/>
        <v>0</v>
      </c>
      <c r="V166" s="28" t="s">
        <v>1</v>
      </c>
      <c r="W166" s="28">
        <f t="shared" si="36"/>
        <v>0</v>
      </c>
      <c r="X166" s="28" t="str">
        <f t="shared" si="34"/>
        <v/>
      </c>
    </row>
    <row r="167" spans="1:24" ht="28.9" customHeight="1">
      <c r="A167" s="41" t="str">
        <f t="shared" ref="A167:A172" si="38">IF(OR(ISNUMBER(E167),ISTEXT(C167)),A166+1," ")</f>
        <v xml:space="preserve"> </v>
      </c>
      <c r="B167" s="42"/>
      <c r="C167" s="43"/>
      <c r="D167" s="44"/>
      <c r="E167" s="44"/>
      <c r="F167" s="43"/>
      <c r="G167" s="43"/>
      <c r="H167" s="26"/>
      <c r="I167" s="26"/>
      <c r="J167" s="26"/>
      <c r="K167" s="26"/>
      <c r="L167" s="52"/>
      <c r="M167" s="50"/>
      <c r="N167" s="28" t="s">
        <v>14</v>
      </c>
      <c r="O167" s="28">
        <f>COUNTIF(C155:C174,"잡")</f>
        <v>0</v>
      </c>
      <c r="P167" s="28" t="s">
        <v>1</v>
      </c>
      <c r="Q167" s="28">
        <f>SUMIF(C155:C174,"잡",E155:E174)</f>
        <v>0</v>
      </c>
      <c r="R167" s="28">
        <f>COUNTIF(X155:X174,"잡국")</f>
        <v>0</v>
      </c>
      <c r="S167" s="28" t="s">
        <v>1</v>
      </c>
      <c r="T167" s="28">
        <f>SUMIF(X155:X174,"잡국",E155:E174)</f>
        <v>0</v>
      </c>
      <c r="U167" s="28">
        <f t="shared" si="35"/>
        <v>0</v>
      </c>
      <c r="V167" s="28" t="s">
        <v>1</v>
      </c>
      <c r="W167" s="28">
        <f t="shared" si="36"/>
        <v>0</v>
      </c>
      <c r="X167" s="28" t="str">
        <f t="shared" si="34"/>
        <v/>
      </c>
    </row>
    <row r="168" spans="1:24" ht="28.9" customHeight="1">
      <c r="A168" s="41" t="str">
        <f t="shared" si="38"/>
        <v xml:space="preserve"> </v>
      </c>
      <c r="B168" s="42"/>
      <c r="C168" s="43"/>
      <c r="D168" s="44"/>
      <c r="E168" s="44"/>
      <c r="F168" s="43"/>
      <c r="G168" s="43"/>
      <c r="H168" s="26"/>
      <c r="I168" s="26"/>
      <c r="J168" s="26"/>
      <c r="K168" s="26"/>
      <c r="L168" s="52"/>
      <c r="M168" s="50"/>
      <c r="N168" s="28" t="s">
        <v>15</v>
      </c>
      <c r="O168" s="28">
        <f>COUNTIF(C155:C174,"학")</f>
        <v>0</v>
      </c>
      <c r="P168" s="28" t="s">
        <v>1</v>
      </c>
      <c r="Q168" s="28">
        <f>SUMIF(C155:C174,"학",E155:E174)</f>
        <v>0</v>
      </c>
      <c r="R168" s="28">
        <f>COUNTIF(X155:X174,"학국")</f>
        <v>0</v>
      </c>
      <c r="S168" s="28" t="s">
        <v>1</v>
      </c>
      <c r="T168" s="28">
        <f>SUMIF(X155:X174,"학국",E155:E174)</f>
        <v>0</v>
      </c>
      <c r="U168" s="28">
        <f t="shared" si="35"/>
        <v>0</v>
      </c>
      <c r="V168" s="28" t="s">
        <v>1</v>
      </c>
      <c r="W168" s="28">
        <f t="shared" si="36"/>
        <v>0</v>
      </c>
      <c r="X168" s="28" t="str">
        <f t="shared" ref="X168:X183" si="39">CONCATENATE(C168,H168)</f>
        <v/>
      </c>
    </row>
    <row r="169" spans="1:24" ht="28.9" customHeight="1">
      <c r="A169" s="41" t="str">
        <f t="shared" si="38"/>
        <v xml:space="preserve"> </v>
      </c>
      <c r="B169" s="42"/>
      <c r="C169" s="43"/>
      <c r="D169" s="44"/>
      <c r="E169" s="44"/>
      <c r="F169" s="43"/>
      <c r="G169" s="43"/>
      <c r="H169" s="26"/>
      <c r="I169" s="26"/>
      <c r="J169" s="26"/>
      <c r="K169" s="26"/>
      <c r="L169" s="52"/>
      <c r="M169" s="50"/>
      <c r="N169" s="28" t="s">
        <v>16</v>
      </c>
      <c r="O169" s="28">
        <f>COUNTIF(C155:C174,"수")</f>
        <v>0</v>
      </c>
      <c r="P169" s="28" t="s">
        <v>1</v>
      </c>
      <c r="Q169" s="28">
        <f>SUMIF(C155:C174,"수",E155:E174)</f>
        <v>0</v>
      </c>
      <c r="R169" s="28">
        <f>COUNTIF(X155:X174,"수국")</f>
        <v>0</v>
      </c>
      <c r="S169" s="28" t="s">
        <v>1</v>
      </c>
      <c r="T169" s="28">
        <f>SUMIF(X155:X174,"수국",E155:E174)</f>
        <v>0</v>
      </c>
      <c r="U169" s="28">
        <f t="shared" si="35"/>
        <v>0</v>
      </c>
      <c r="V169" s="28" t="s">
        <v>1</v>
      </c>
      <c r="W169" s="28">
        <f t="shared" si="36"/>
        <v>0</v>
      </c>
      <c r="X169" s="28" t="str">
        <f t="shared" si="39"/>
        <v/>
      </c>
    </row>
    <row r="170" spans="1:24" ht="28.9" customHeight="1">
      <c r="A170" s="41" t="str">
        <f t="shared" si="38"/>
        <v xml:space="preserve"> </v>
      </c>
      <c r="B170" s="42"/>
      <c r="C170" s="43"/>
      <c r="D170" s="44"/>
      <c r="E170" s="44"/>
      <c r="F170" s="43"/>
      <c r="G170" s="43"/>
      <c r="H170" s="26"/>
      <c r="I170" s="26"/>
      <c r="J170" s="26"/>
      <c r="K170" s="26"/>
      <c r="L170" s="52"/>
      <c r="M170" s="50"/>
      <c r="N170" s="29" t="s">
        <v>17</v>
      </c>
      <c r="O170" s="28">
        <f>COUNTIF(C155:C174,"장")</f>
        <v>0</v>
      </c>
      <c r="P170" s="28" t="s">
        <v>1</v>
      </c>
      <c r="Q170" s="28">
        <f>SUMIF(C155:C174,"장",E155:E174)</f>
        <v>0</v>
      </c>
      <c r="R170" s="28">
        <f>COUNTIF(X155:X174,"장국")</f>
        <v>0</v>
      </c>
      <c r="S170" s="28" t="s">
        <v>1</v>
      </c>
      <c r="T170" s="28">
        <f>SUMIF(X155:X174,"장국",E155:E174)</f>
        <v>0</v>
      </c>
      <c r="U170" s="28">
        <f t="shared" si="35"/>
        <v>0</v>
      </c>
      <c r="V170" s="28" t="s">
        <v>1</v>
      </c>
      <c r="W170" s="28">
        <f t="shared" si="36"/>
        <v>0</v>
      </c>
      <c r="X170" s="30" t="str">
        <f t="shared" si="39"/>
        <v/>
      </c>
    </row>
    <row r="171" spans="1:24" ht="28.9" customHeight="1">
      <c r="A171" s="41" t="str">
        <f t="shared" si="38"/>
        <v xml:space="preserve"> </v>
      </c>
      <c r="B171" s="42"/>
      <c r="C171" s="43"/>
      <c r="D171" s="44"/>
      <c r="E171" s="44"/>
      <c r="F171" s="43"/>
      <c r="G171" s="43"/>
      <c r="H171" s="26"/>
      <c r="I171" s="26"/>
      <c r="J171" s="26"/>
      <c r="K171" s="26"/>
      <c r="L171" s="52"/>
      <c r="M171" s="50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30" t="str">
        <f t="shared" si="39"/>
        <v/>
      </c>
    </row>
    <row r="172" spans="1:24" ht="28.9" customHeight="1">
      <c r="A172" s="41" t="str">
        <f t="shared" si="38"/>
        <v xml:space="preserve"> </v>
      </c>
      <c r="B172" s="42"/>
      <c r="C172" s="43"/>
      <c r="D172" s="44"/>
      <c r="E172" s="44"/>
      <c r="F172" s="43"/>
      <c r="G172" s="43"/>
      <c r="H172" s="26"/>
      <c r="I172" s="26"/>
      <c r="J172" s="26"/>
      <c r="K172" s="26"/>
      <c r="L172" s="52"/>
      <c r="M172" s="50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tr">
        <f t="shared" si="39"/>
        <v/>
      </c>
    </row>
    <row r="173" spans="1:24" ht="28.9" customHeight="1">
      <c r="A173" s="41" t="str">
        <f>IF(OR(ISNUMBER(E173),ISTEXT(C173)),A172+1," ")</f>
        <v xml:space="preserve"> </v>
      </c>
      <c r="B173" s="42"/>
      <c r="C173" s="43"/>
      <c r="D173" s="44"/>
      <c r="E173" s="44"/>
      <c r="F173" s="43"/>
      <c r="G173" s="43"/>
      <c r="H173" s="26"/>
      <c r="I173" s="26"/>
      <c r="J173" s="26"/>
      <c r="K173" s="26"/>
      <c r="L173" s="52"/>
      <c r="M173" s="50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tr">
        <f t="shared" si="39"/>
        <v/>
      </c>
    </row>
    <row r="174" spans="1:24" ht="28.9" customHeight="1">
      <c r="A174" s="41" t="str">
        <f>IF(OR(ISNUMBER(E174),ISTEXT(C174)),A173+1," ")</f>
        <v xml:space="preserve"> </v>
      </c>
      <c r="B174" s="42"/>
      <c r="C174" s="43"/>
      <c r="D174" s="44"/>
      <c r="E174" s="44"/>
      <c r="F174" s="43"/>
      <c r="G174" s="43"/>
      <c r="H174" s="26"/>
      <c r="I174" s="26"/>
      <c r="J174" s="26"/>
      <c r="K174" s="26"/>
      <c r="L174" s="52"/>
      <c r="M174" s="50"/>
      <c r="N174" s="28" t="s">
        <v>18</v>
      </c>
      <c r="O174" s="28">
        <f>COUNTIF(C155:C174," ")</f>
        <v>0</v>
      </c>
      <c r="P174" s="28" t="s">
        <v>1</v>
      </c>
      <c r="Q174" s="28">
        <f>SUMIF(C155:C174," ",E155:E174)</f>
        <v>0</v>
      </c>
      <c r="R174" s="28"/>
      <c r="S174" s="28" t="s">
        <v>1</v>
      </c>
      <c r="T174" s="28"/>
      <c r="U174" s="28">
        <f>O174</f>
        <v>0</v>
      </c>
      <c r="V174" s="28" t="s">
        <v>1</v>
      </c>
      <c r="W174" s="28">
        <f>Q174</f>
        <v>0</v>
      </c>
      <c r="X174" s="28" t="str">
        <f t="shared" si="39"/>
        <v/>
      </c>
    </row>
    <row r="175" spans="1:24" ht="28.9" customHeight="1">
      <c r="A175" s="45" t="s">
        <v>35</v>
      </c>
      <c r="B175" s="46"/>
      <c r="C175" s="47"/>
      <c r="D175" s="48"/>
      <c r="E175" s="49">
        <f>SUM(E155:E174)</f>
        <v>0</v>
      </c>
      <c r="F175" s="47"/>
      <c r="G175" s="47"/>
      <c r="H175" s="31"/>
      <c r="I175" s="31"/>
      <c r="J175" s="31"/>
      <c r="K175" s="31"/>
      <c r="L175" s="33"/>
      <c r="M175" s="51"/>
      <c r="N175" s="29" t="s">
        <v>0</v>
      </c>
      <c r="O175" s="28">
        <f>SUM(O155:O174)</f>
        <v>0</v>
      </c>
      <c r="P175" s="28" t="s">
        <v>1</v>
      </c>
      <c r="Q175" s="28">
        <f>SUM(Q155:Q174)</f>
        <v>0</v>
      </c>
      <c r="R175" s="28">
        <f>SUM(R155:R174)</f>
        <v>0</v>
      </c>
      <c r="S175" s="28" t="s">
        <v>1</v>
      </c>
      <c r="T175" s="28">
        <f>SUM(T155:T174)</f>
        <v>0</v>
      </c>
      <c r="U175" s="28">
        <f>SUM(U155:U174)</f>
        <v>0</v>
      </c>
      <c r="V175" s="28" t="s">
        <v>1</v>
      </c>
      <c r="W175" s="28">
        <f>SUM(W155:W174)</f>
        <v>0</v>
      </c>
      <c r="X175" s="28" t="str">
        <f t="shared" si="39"/>
        <v/>
      </c>
    </row>
    <row r="176" spans="1:24" ht="28.9" customHeight="1">
      <c r="A176" s="41" t="str">
        <f>IF(OR(ISNUMBER(E176),ISTEXT(C176)),A174+1," ")</f>
        <v xml:space="preserve"> </v>
      </c>
      <c r="B176" s="42"/>
      <c r="C176" s="43"/>
      <c r="D176" s="44"/>
      <c r="E176" s="44"/>
      <c r="F176" s="43"/>
      <c r="G176" s="43"/>
      <c r="H176" s="26"/>
      <c r="I176" s="26"/>
      <c r="J176" s="26"/>
      <c r="K176" s="27"/>
      <c r="L176" s="52"/>
      <c r="M176" s="50"/>
      <c r="N176" s="28" t="s">
        <v>2</v>
      </c>
      <c r="O176" s="28">
        <f>COUNTIF(C176:C195,"전")</f>
        <v>0</v>
      </c>
      <c r="P176" s="28" t="s">
        <v>1</v>
      </c>
      <c r="Q176" s="28">
        <f>SUMIF(C176:C195,"전",E176:E195)</f>
        <v>0</v>
      </c>
      <c r="R176" s="28">
        <f>COUNTIF(X176:X195,"전국")</f>
        <v>0</v>
      </c>
      <c r="S176" s="28" t="s">
        <v>1</v>
      </c>
      <c r="T176" s="28">
        <f>SUMIF(X176:X195,"전국",E176:E195)</f>
        <v>0</v>
      </c>
      <c r="U176" s="28">
        <f t="shared" ref="U176:U191" si="40">O176-R176</f>
        <v>0</v>
      </c>
      <c r="V176" s="28" t="s">
        <v>1</v>
      </c>
      <c r="W176" s="28">
        <f t="shared" ref="W176:W191" si="41">Q176-T176</f>
        <v>0</v>
      </c>
      <c r="X176" s="28" t="str">
        <f t="shared" si="39"/>
        <v/>
      </c>
    </row>
    <row r="177" spans="1:24" ht="28.9" customHeight="1">
      <c r="A177" s="41" t="str">
        <f>IF(OR(ISNUMBER(E177),ISTEXT(C177)),A176+1," ")</f>
        <v xml:space="preserve"> </v>
      </c>
      <c r="B177" s="42"/>
      <c r="C177" s="43"/>
      <c r="D177" s="44"/>
      <c r="E177" s="44"/>
      <c r="F177" s="43"/>
      <c r="G177" s="43"/>
      <c r="H177" s="26"/>
      <c r="I177" s="26"/>
      <c r="J177" s="26"/>
      <c r="K177" s="26"/>
      <c r="L177" s="52"/>
      <c r="M177" s="50"/>
      <c r="N177" s="28" t="s">
        <v>3</v>
      </c>
      <c r="O177" s="28">
        <f>COUNTIF(C176:C195,"답")</f>
        <v>0</v>
      </c>
      <c r="P177" s="28" t="s">
        <v>1</v>
      </c>
      <c r="Q177" s="28">
        <f>SUMIF(C176:C195,"답",E176:E195)</f>
        <v>0</v>
      </c>
      <c r="R177" s="28">
        <f>COUNTIF(X176:X195,"답국")</f>
        <v>0</v>
      </c>
      <c r="S177" s="28" t="s">
        <v>1</v>
      </c>
      <c r="T177" s="28">
        <f>SUMIF(X176:X195,"답국",E176:E195)</f>
        <v>0</v>
      </c>
      <c r="U177" s="28">
        <f t="shared" si="40"/>
        <v>0</v>
      </c>
      <c r="V177" s="28" t="s">
        <v>1</v>
      </c>
      <c r="W177" s="28">
        <f t="shared" si="41"/>
        <v>0</v>
      </c>
      <c r="X177" s="28" t="str">
        <f t="shared" si="39"/>
        <v/>
      </c>
    </row>
    <row r="178" spans="1:24" ht="28.9" customHeight="1">
      <c r="A178" s="41" t="str">
        <f t="shared" ref="A178:A184" si="42">IF(OR(ISNUMBER(E178),ISTEXT(C178)),A177+1," ")</f>
        <v xml:space="preserve"> </v>
      </c>
      <c r="B178" s="42"/>
      <c r="C178" s="43"/>
      <c r="D178" s="44"/>
      <c r="E178" s="44"/>
      <c r="F178" s="43"/>
      <c r="G178" s="43"/>
      <c r="H178" s="26"/>
      <c r="I178" s="26"/>
      <c r="J178" s="26"/>
      <c r="K178" s="26"/>
      <c r="L178" s="52"/>
      <c r="M178" s="50"/>
      <c r="N178" s="28" t="s">
        <v>4</v>
      </c>
      <c r="O178" s="28">
        <f>COUNTIF(C176:C195,"임")</f>
        <v>0</v>
      </c>
      <c r="P178" s="28" t="s">
        <v>1</v>
      </c>
      <c r="Q178" s="28">
        <f>SUMIF(C176:C195,"임",E176:E195)</f>
        <v>0</v>
      </c>
      <c r="R178" s="28">
        <f>COUNTIF(X176:X195,"임국")</f>
        <v>0</v>
      </c>
      <c r="S178" s="28" t="s">
        <v>1</v>
      </c>
      <c r="T178" s="28">
        <f>SUMIF(X176:X195,"임국",E176:E195)</f>
        <v>0</v>
      </c>
      <c r="U178" s="28">
        <f t="shared" si="40"/>
        <v>0</v>
      </c>
      <c r="V178" s="28" t="s">
        <v>1</v>
      </c>
      <c r="W178" s="28">
        <f t="shared" si="41"/>
        <v>0</v>
      </c>
      <c r="X178" s="28" t="str">
        <f t="shared" si="39"/>
        <v/>
      </c>
    </row>
    <row r="179" spans="1:24" ht="28.9" customHeight="1">
      <c r="A179" s="41" t="str">
        <f t="shared" si="42"/>
        <v xml:space="preserve"> </v>
      </c>
      <c r="B179" s="42"/>
      <c r="C179" s="43"/>
      <c r="D179" s="44"/>
      <c r="E179" s="44"/>
      <c r="F179" s="43"/>
      <c r="G179" s="43"/>
      <c r="H179" s="26"/>
      <c r="I179" s="26"/>
      <c r="J179" s="26"/>
      <c r="K179" s="26"/>
      <c r="L179" s="52"/>
      <c r="M179" s="50"/>
      <c r="N179" s="28" t="s">
        <v>5</v>
      </c>
      <c r="O179" s="28">
        <f>COUNTIF(C176:C195,"대")</f>
        <v>0</v>
      </c>
      <c r="P179" s="28" t="s">
        <v>1</v>
      </c>
      <c r="Q179" s="28">
        <f>SUMIF(C176:C195,"대",E176:E195)</f>
        <v>0</v>
      </c>
      <c r="R179" s="28">
        <f>COUNTIF(X176:X195,"대국")</f>
        <v>0</v>
      </c>
      <c r="S179" s="28" t="s">
        <v>1</v>
      </c>
      <c r="T179" s="28">
        <f>SUMIF(X176:X195,"대국",E176:E195)</f>
        <v>0</v>
      </c>
      <c r="U179" s="28">
        <f t="shared" si="40"/>
        <v>0</v>
      </c>
      <c r="V179" s="28" t="s">
        <v>1</v>
      </c>
      <c r="W179" s="28">
        <f t="shared" si="41"/>
        <v>0</v>
      </c>
      <c r="X179" s="28" t="str">
        <f t="shared" si="39"/>
        <v/>
      </c>
    </row>
    <row r="180" spans="1:24" ht="28.9" customHeight="1">
      <c r="A180" s="41" t="str">
        <f t="shared" si="42"/>
        <v xml:space="preserve"> </v>
      </c>
      <c r="B180" s="42"/>
      <c r="C180" s="43"/>
      <c r="D180" s="44"/>
      <c r="E180" s="44"/>
      <c r="F180" s="43"/>
      <c r="G180" s="43"/>
      <c r="H180" s="26"/>
      <c r="I180" s="26"/>
      <c r="J180" s="26"/>
      <c r="K180" s="26"/>
      <c r="L180" s="52"/>
      <c r="M180" s="50"/>
      <c r="N180" s="28" t="s">
        <v>6</v>
      </c>
      <c r="O180" s="28">
        <f>COUNTIF(C176:C195,"도")</f>
        <v>0</v>
      </c>
      <c r="P180" s="28" t="s">
        <v>1</v>
      </c>
      <c r="Q180" s="28">
        <f>SUMIF(C176:C195,"도",E176:E195)</f>
        <v>0</v>
      </c>
      <c r="R180" s="28">
        <f>COUNTIF(X176:X195,"도국")</f>
        <v>0</v>
      </c>
      <c r="S180" s="28" t="s">
        <v>1</v>
      </c>
      <c r="T180" s="28">
        <f>SUMIF(X176:X195,"도국",E176:E195)</f>
        <v>0</v>
      </c>
      <c r="U180" s="28">
        <f t="shared" si="40"/>
        <v>0</v>
      </c>
      <c r="V180" s="28" t="s">
        <v>1</v>
      </c>
      <c r="W180" s="28">
        <f t="shared" si="41"/>
        <v>0</v>
      </c>
      <c r="X180" s="28" t="str">
        <f t="shared" si="39"/>
        <v/>
      </c>
    </row>
    <row r="181" spans="1:24" ht="28.9" customHeight="1">
      <c r="A181" s="41" t="str">
        <f t="shared" si="42"/>
        <v xml:space="preserve"> </v>
      </c>
      <c r="B181" s="42"/>
      <c r="C181" s="43"/>
      <c r="D181" s="44"/>
      <c r="E181" s="44"/>
      <c r="F181" s="43"/>
      <c r="G181" s="43"/>
      <c r="H181" s="26"/>
      <c r="I181" s="26"/>
      <c r="J181" s="26"/>
      <c r="K181" s="26"/>
      <c r="L181" s="52"/>
      <c r="M181" s="50"/>
      <c r="N181" s="28" t="s">
        <v>7</v>
      </c>
      <c r="O181" s="28">
        <f>COUNTIF(C176:C195,"천")</f>
        <v>0</v>
      </c>
      <c r="P181" s="28" t="s">
        <v>1</v>
      </c>
      <c r="Q181" s="28">
        <f>SUMIF(C176:C195,"천",E176:E195)</f>
        <v>0</v>
      </c>
      <c r="R181" s="28">
        <f>COUNTIF(X176:X195,"천국")</f>
        <v>0</v>
      </c>
      <c r="S181" s="28" t="s">
        <v>1</v>
      </c>
      <c r="T181" s="28">
        <f>SUMIF(X176:X195,"천국",E176:E195)</f>
        <v>0</v>
      </c>
      <c r="U181" s="28">
        <f t="shared" si="40"/>
        <v>0</v>
      </c>
      <c r="V181" s="28" t="s">
        <v>1</v>
      </c>
      <c r="W181" s="28">
        <f t="shared" si="41"/>
        <v>0</v>
      </c>
      <c r="X181" s="28" t="str">
        <f t="shared" si="39"/>
        <v/>
      </c>
    </row>
    <row r="182" spans="1:24" ht="28.9" customHeight="1">
      <c r="A182" s="41" t="str">
        <f t="shared" si="42"/>
        <v xml:space="preserve"> </v>
      </c>
      <c r="B182" s="42"/>
      <c r="C182" s="43"/>
      <c r="D182" s="44"/>
      <c r="E182" s="44"/>
      <c r="F182" s="43"/>
      <c r="G182" s="43"/>
      <c r="H182" s="26"/>
      <c r="I182" s="26"/>
      <c r="J182" s="26"/>
      <c r="K182" s="26"/>
      <c r="L182" s="52"/>
      <c r="M182" s="50"/>
      <c r="N182" s="28" t="s">
        <v>8</v>
      </c>
      <c r="O182" s="28">
        <f>COUNTIF(C176:C195,"구")</f>
        <v>0</v>
      </c>
      <c r="P182" s="28" t="s">
        <v>1</v>
      </c>
      <c r="Q182" s="28">
        <f>SUMIF(C176:C195,"구",E176:E195)</f>
        <v>0</v>
      </c>
      <c r="R182" s="28">
        <f>COUNTIF(X176:X195,"구국")</f>
        <v>0</v>
      </c>
      <c r="S182" s="28" t="s">
        <v>1</v>
      </c>
      <c r="T182" s="28">
        <f>SUMIF(X176:X195,"구국",E176:E195)</f>
        <v>0</v>
      </c>
      <c r="U182" s="28">
        <f t="shared" si="40"/>
        <v>0</v>
      </c>
      <c r="V182" s="28" t="s">
        <v>1</v>
      </c>
      <c r="W182" s="28">
        <f t="shared" si="41"/>
        <v>0</v>
      </c>
      <c r="X182" s="28" t="str">
        <f t="shared" si="39"/>
        <v/>
      </c>
    </row>
    <row r="183" spans="1:24" ht="28.9" customHeight="1">
      <c r="A183" s="41" t="str">
        <f t="shared" si="42"/>
        <v xml:space="preserve"> </v>
      </c>
      <c r="B183" s="42"/>
      <c r="C183" s="43"/>
      <c r="D183" s="44"/>
      <c r="E183" s="44"/>
      <c r="F183" s="43"/>
      <c r="G183" s="43"/>
      <c r="H183" s="26"/>
      <c r="I183" s="26"/>
      <c r="J183" s="26"/>
      <c r="K183" s="26"/>
      <c r="L183" s="52"/>
      <c r="M183" s="50"/>
      <c r="N183" s="28" t="s">
        <v>9</v>
      </c>
      <c r="O183" s="28">
        <f>COUNTIF(C176:C195,"제")</f>
        <v>0</v>
      </c>
      <c r="P183" s="28" t="s">
        <v>1</v>
      </c>
      <c r="Q183" s="28">
        <f>SUMIF(C176:C195,"제",E176:E195)</f>
        <v>0</v>
      </c>
      <c r="R183" s="28">
        <f>COUNTIF(X176:X195,"제국")</f>
        <v>0</v>
      </c>
      <c r="S183" s="28" t="s">
        <v>1</v>
      </c>
      <c r="T183" s="28">
        <f>SUMIF(X176:X195,"제국",E176:E195)</f>
        <v>0</v>
      </c>
      <c r="U183" s="28">
        <f t="shared" si="40"/>
        <v>0</v>
      </c>
      <c r="V183" s="28" t="s">
        <v>1</v>
      </c>
      <c r="W183" s="28">
        <f t="shared" si="41"/>
        <v>0</v>
      </c>
      <c r="X183" s="28" t="str">
        <f t="shared" si="39"/>
        <v/>
      </c>
    </row>
    <row r="184" spans="1:24" ht="28.9" customHeight="1">
      <c r="A184" s="41" t="str">
        <f t="shared" si="42"/>
        <v xml:space="preserve"> </v>
      </c>
      <c r="B184" s="42"/>
      <c r="C184" s="43"/>
      <c r="D184" s="44"/>
      <c r="E184" s="44"/>
      <c r="F184" s="43"/>
      <c r="G184" s="43"/>
      <c r="H184" s="26"/>
      <c r="I184" s="26"/>
      <c r="J184" s="26"/>
      <c r="K184" s="26"/>
      <c r="L184" s="52"/>
      <c r="M184" s="50"/>
      <c r="N184" s="28" t="s">
        <v>10</v>
      </c>
      <c r="O184" s="28">
        <f>COUNTIF(C176:C195,"유")</f>
        <v>0</v>
      </c>
      <c r="P184" s="28" t="s">
        <v>1</v>
      </c>
      <c r="Q184" s="28">
        <f>SUMIF(C176:C195,"유",E176:E195)</f>
        <v>0</v>
      </c>
      <c r="R184" s="28">
        <f>COUNTIF(X176:X195,"유국")</f>
        <v>0</v>
      </c>
      <c r="S184" s="28" t="s">
        <v>1</v>
      </c>
      <c r="T184" s="28">
        <f>SUMIF(X176:X195,"유국",E176:E195)</f>
        <v>0</v>
      </c>
      <c r="U184" s="28">
        <f t="shared" si="40"/>
        <v>0</v>
      </c>
      <c r="V184" s="28" t="s">
        <v>1</v>
      </c>
      <c r="W184" s="28">
        <f t="shared" si="41"/>
        <v>0</v>
      </c>
      <c r="X184" s="28" t="str">
        <f t="shared" ref="X184:X199" si="43">CONCATENATE(C184,H184)</f>
        <v/>
      </c>
    </row>
    <row r="185" spans="1:24" ht="28.9" customHeight="1">
      <c r="A185" s="41" t="str">
        <f>IF(OR(ISNUMBER(E185),ISTEXT(C185)),A184+1," ")</f>
        <v xml:space="preserve"> </v>
      </c>
      <c r="B185" s="42"/>
      <c r="C185" s="43"/>
      <c r="D185" s="44"/>
      <c r="E185" s="44"/>
      <c r="F185" s="43"/>
      <c r="G185" s="43"/>
      <c r="H185" s="26"/>
      <c r="I185" s="26"/>
      <c r="J185" s="26"/>
      <c r="K185" s="26"/>
      <c r="L185" s="52"/>
      <c r="M185" s="50"/>
      <c r="N185" s="28" t="s">
        <v>11</v>
      </c>
      <c r="O185" s="28">
        <f>COUNTIF(C176:C195,"과")</f>
        <v>0</v>
      </c>
      <c r="P185" s="28" t="s">
        <v>1</v>
      </c>
      <c r="Q185" s="28">
        <f>SUMIF(C176:C195,"과",E176:E195)</f>
        <v>0</v>
      </c>
      <c r="R185" s="28">
        <f>COUNTIF(X176:X195,"과국")</f>
        <v>0</v>
      </c>
      <c r="S185" s="28" t="s">
        <v>1</v>
      </c>
      <c r="T185" s="28">
        <f>SUMIF(X176:X195,"과국",E176:E195)</f>
        <v>0</v>
      </c>
      <c r="U185" s="28">
        <f t="shared" si="40"/>
        <v>0</v>
      </c>
      <c r="V185" s="28" t="s">
        <v>1</v>
      </c>
      <c r="W185" s="28">
        <f t="shared" si="41"/>
        <v>0</v>
      </c>
      <c r="X185" s="28" t="str">
        <f t="shared" si="43"/>
        <v/>
      </c>
    </row>
    <row r="186" spans="1:24" ht="28.9" customHeight="1">
      <c r="A186" s="41" t="str">
        <f>IF(OR(ISNUMBER(E186),ISTEXT(C186)),A185+1," ")</f>
        <v xml:space="preserve"> </v>
      </c>
      <c r="B186" s="42"/>
      <c r="C186" s="43"/>
      <c r="D186" s="44"/>
      <c r="E186" s="44"/>
      <c r="F186" s="43"/>
      <c r="G186" s="43"/>
      <c r="H186" s="26"/>
      <c r="I186" s="26"/>
      <c r="J186" s="26"/>
      <c r="K186" s="26"/>
      <c r="L186" s="52"/>
      <c r="M186" s="50"/>
      <c r="N186" s="28" t="s">
        <v>12</v>
      </c>
      <c r="O186" s="28">
        <f>COUNTIF(C176:C195,"묘")</f>
        <v>0</v>
      </c>
      <c r="P186" s="28" t="s">
        <v>1</v>
      </c>
      <c r="Q186" s="28">
        <f>SUMIF(C176:C195,"묘",E176:E195)</f>
        <v>0</v>
      </c>
      <c r="R186" s="28">
        <f>COUNTIF(X176:X195,"묘국")</f>
        <v>0</v>
      </c>
      <c r="S186" s="28" t="s">
        <v>1</v>
      </c>
      <c r="T186" s="28">
        <f>SUMIF(X176:X195,"묘국",E176:E195)</f>
        <v>0</v>
      </c>
      <c r="U186" s="28">
        <f t="shared" si="40"/>
        <v>0</v>
      </c>
      <c r="V186" s="28" t="s">
        <v>1</v>
      </c>
      <c r="W186" s="28">
        <f t="shared" si="41"/>
        <v>0</v>
      </c>
      <c r="X186" s="28" t="str">
        <f t="shared" si="43"/>
        <v/>
      </c>
    </row>
    <row r="187" spans="1:24" ht="28.9" customHeight="1">
      <c r="A187" s="41" t="str">
        <f t="shared" ref="A187:A193" si="44">IF(OR(ISNUMBER(E187),ISTEXT(C187)),A186+1," ")</f>
        <v xml:space="preserve"> </v>
      </c>
      <c r="B187" s="42"/>
      <c r="C187" s="43"/>
      <c r="D187" s="44"/>
      <c r="E187" s="44"/>
      <c r="F187" s="43"/>
      <c r="G187" s="43"/>
      <c r="H187" s="26"/>
      <c r="I187" s="26"/>
      <c r="J187" s="26"/>
      <c r="K187" s="26"/>
      <c r="L187" s="52"/>
      <c r="M187" s="50"/>
      <c r="N187" s="28" t="s">
        <v>13</v>
      </c>
      <c r="O187" s="28">
        <f>COUNTIF(C176:C195,"목")</f>
        <v>0</v>
      </c>
      <c r="P187" s="28" t="s">
        <v>1</v>
      </c>
      <c r="Q187" s="28">
        <f>SUMIF(C176:C195,"목",E176:E195)</f>
        <v>0</v>
      </c>
      <c r="R187" s="28">
        <f>COUNTIF(X176:X195,"목국")</f>
        <v>0</v>
      </c>
      <c r="S187" s="28" t="s">
        <v>1</v>
      </c>
      <c r="T187" s="28">
        <f>SUMIF(X176:X195,"목국",E176:E195)</f>
        <v>0</v>
      </c>
      <c r="U187" s="28">
        <f t="shared" si="40"/>
        <v>0</v>
      </c>
      <c r="V187" s="28" t="s">
        <v>1</v>
      </c>
      <c r="W187" s="28">
        <f t="shared" si="41"/>
        <v>0</v>
      </c>
      <c r="X187" s="28" t="str">
        <f t="shared" si="43"/>
        <v/>
      </c>
    </row>
    <row r="188" spans="1:24" ht="28.9" customHeight="1">
      <c r="A188" s="41" t="str">
        <f t="shared" si="44"/>
        <v xml:space="preserve"> </v>
      </c>
      <c r="B188" s="42"/>
      <c r="C188" s="43"/>
      <c r="D188" s="44"/>
      <c r="E188" s="44"/>
      <c r="F188" s="43"/>
      <c r="G188" s="43"/>
      <c r="H188" s="26"/>
      <c r="I188" s="26"/>
      <c r="J188" s="26"/>
      <c r="K188" s="26"/>
      <c r="L188" s="52"/>
      <c r="M188" s="50"/>
      <c r="N188" s="28" t="s">
        <v>14</v>
      </c>
      <c r="O188" s="28">
        <f>COUNTIF(C176:C195,"잡")</f>
        <v>0</v>
      </c>
      <c r="P188" s="28" t="s">
        <v>1</v>
      </c>
      <c r="Q188" s="28">
        <f>SUMIF(C176:C195,"잡",E176:E195)</f>
        <v>0</v>
      </c>
      <c r="R188" s="28">
        <f>COUNTIF(X176:X195,"잡국")</f>
        <v>0</v>
      </c>
      <c r="S188" s="28" t="s">
        <v>1</v>
      </c>
      <c r="T188" s="28">
        <f>SUMIF(X176:X195,"잡국",E176:E195)</f>
        <v>0</v>
      </c>
      <c r="U188" s="28">
        <f t="shared" si="40"/>
        <v>0</v>
      </c>
      <c r="V188" s="28" t="s">
        <v>1</v>
      </c>
      <c r="W188" s="28">
        <f t="shared" si="41"/>
        <v>0</v>
      </c>
      <c r="X188" s="28" t="str">
        <f t="shared" si="43"/>
        <v/>
      </c>
    </row>
    <row r="189" spans="1:24" ht="28.9" customHeight="1">
      <c r="A189" s="41" t="str">
        <f t="shared" si="44"/>
        <v xml:space="preserve"> </v>
      </c>
      <c r="B189" s="42"/>
      <c r="C189" s="43"/>
      <c r="D189" s="44"/>
      <c r="E189" s="44"/>
      <c r="F189" s="43"/>
      <c r="G189" s="43"/>
      <c r="H189" s="26"/>
      <c r="I189" s="26"/>
      <c r="J189" s="26"/>
      <c r="K189" s="26"/>
      <c r="L189" s="52"/>
      <c r="M189" s="50"/>
      <c r="N189" s="28" t="s">
        <v>15</v>
      </c>
      <c r="O189" s="28">
        <f>COUNTIF(C176:C195,"학")</f>
        <v>0</v>
      </c>
      <c r="P189" s="28" t="s">
        <v>1</v>
      </c>
      <c r="Q189" s="28">
        <f>SUMIF(C176:C195,"학",E176:E195)</f>
        <v>0</v>
      </c>
      <c r="R189" s="28">
        <f>COUNTIF(X176:X195,"학국")</f>
        <v>0</v>
      </c>
      <c r="S189" s="28" t="s">
        <v>1</v>
      </c>
      <c r="T189" s="28">
        <f>SUMIF(X176:X195,"학국",E176:E195)</f>
        <v>0</v>
      </c>
      <c r="U189" s="28">
        <f t="shared" si="40"/>
        <v>0</v>
      </c>
      <c r="V189" s="28" t="s">
        <v>1</v>
      </c>
      <c r="W189" s="28">
        <f t="shared" si="41"/>
        <v>0</v>
      </c>
      <c r="X189" s="28" t="str">
        <f t="shared" si="43"/>
        <v/>
      </c>
    </row>
    <row r="190" spans="1:24" ht="28.9" customHeight="1">
      <c r="A190" s="41" t="str">
        <f t="shared" si="44"/>
        <v xml:space="preserve"> </v>
      </c>
      <c r="B190" s="42"/>
      <c r="C190" s="43"/>
      <c r="D190" s="44"/>
      <c r="E190" s="44"/>
      <c r="F190" s="43"/>
      <c r="G190" s="43"/>
      <c r="H190" s="26"/>
      <c r="I190" s="26"/>
      <c r="J190" s="26"/>
      <c r="K190" s="26"/>
      <c r="L190" s="52"/>
      <c r="M190" s="50"/>
      <c r="N190" s="28" t="s">
        <v>16</v>
      </c>
      <c r="O190" s="28">
        <f>COUNTIF(C176:C195,"수")</f>
        <v>0</v>
      </c>
      <c r="P190" s="28" t="s">
        <v>1</v>
      </c>
      <c r="Q190" s="28">
        <f>SUMIF(C176:C195,"수",E176:E195)</f>
        <v>0</v>
      </c>
      <c r="R190" s="28">
        <f>COUNTIF(X176:X195,"수국")</f>
        <v>0</v>
      </c>
      <c r="S190" s="28" t="s">
        <v>1</v>
      </c>
      <c r="T190" s="28">
        <f>SUMIF(X176:X195,"수국",E176:E195)</f>
        <v>0</v>
      </c>
      <c r="U190" s="28">
        <f t="shared" si="40"/>
        <v>0</v>
      </c>
      <c r="V190" s="28" t="s">
        <v>1</v>
      </c>
      <c r="W190" s="28">
        <f t="shared" si="41"/>
        <v>0</v>
      </c>
      <c r="X190" s="28" t="str">
        <f t="shared" si="43"/>
        <v/>
      </c>
    </row>
    <row r="191" spans="1:24" ht="28.9" customHeight="1">
      <c r="A191" s="41" t="str">
        <f t="shared" si="44"/>
        <v xml:space="preserve"> </v>
      </c>
      <c r="B191" s="42"/>
      <c r="C191" s="43"/>
      <c r="D191" s="44"/>
      <c r="E191" s="44"/>
      <c r="F191" s="43"/>
      <c r="G191" s="43"/>
      <c r="H191" s="26"/>
      <c r="I191" s="26"/>
      <c r="J191" s="26"/>
      <c r="K191" s="26"/>
      <c r="L191" s="52"/>
      <c r="M191" s="50"/>
      <c r="N191" s="29" t="s">
        <v>17</v>
      </c>
      <c r="O191" s="28">
        <f>COUNTIF(C176:C195,"장")</f>
        <v>0</v>
      </c>
      <c r="P191" s="28" t="s">
        <v>1</v>
      </c>
      <c r="Q191" s="28">
        <f>SUMIF(C176:C195,"장",E176:E195)</f>
        <v>0</v>
      </c>
      <c r="R191" s="28">
        <f>COUNTIF(X176:X195,"장국")</f>
        <v>0</v>
      </c>
      <c r="S191" s="28" t="s">
        <v>1</v>
      </c>
      <c r="T191" s="28">
        <f>SUMIF(X176:X195,"장국",E176:E195)</f>
        <v>0</v>
      </c>
      <c r="U191" s="28">
        <f t="shared" si="40"/>
        <v>0</v>
      </c>
      <c r="V191" s="28" t="s">
        <v>1</v>
      </c>
      <c r="W191" s="28">
        <f t="shared" si="41"/>
        <v>0</v>
      </c>
      <c r="X191" s="30" t="str">
        <f t="shared" si="43"/>
        <v/>
      </c>
    </row>
    <row r="192" spans="1:24" ht="28.9" customHeight="1">
      <c r="A192" s="41" t="str">
        <f t="shared" si="44"/>
        <v xml:space="preserve"> </v>
      </c>
      <c r="B192" s="42"/>
      <c r="C192" s="43"/>
      <c r="D192" s="44"/>
      <c r="E192" s="44"/>
      <c r="F192" s="43"/>
      <c r="G192" s="43"/>
      <c r="H192" s="26"/>
      <c r="I192" s="26"/>
      <c r="J192" s="26"/>
      <c r="K192" s="26"/>
      <c r="L192" s="52"/>
      <c r="M192" s="50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tr">
        <f t="shared" si="43"/>
        <v/>
      </c>
    </row>
    <row r="193" spans="1:24" ht="28.9" customHeight="1">
      <c r="A193" s="41" t="str">
        <f t="shared" si="44"/>
        <v xml:space="preserve"> </v>
      </c>
      <c r="B193" s="42"/>
      <c r="C193" s="43"/>
      <c r="D193" s="44"/>
      <c r="E193" s="44"/>
      <c r="F193" s="43"/>
      <c r="G193" s="43"/>
      <c r="H193" s="26"/>
      <c r="I193" s="26"/>
      <c r="J193" s="26"/>
      <c r="K193" s="26"/>
      <c r="L193" s="52"/>
      <c r="M193" s="50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30" t="str">
        <f t="shared" si="43"/>
        <v/>
      </c>
    </row>
    <row r="194" spans="1:24" ht="28.9" customHeight="1">
      <c r="A194" s="41" t="str">
        <f>IF(OR(ISNUMBER(E194),ISTEXT(C194)),A193+1," ")</f>
        <v xml:space="preserve"> </v>
      </c>
      <c r="B194" s="42"/>
      <c r="C194" s="43"/>
      <c r="D194" s="44"/>
      <c r="E194" s="44"/>
      <c r="F194" s="43"/>
      <c r="G194" s="43"/>
      <c r="H194" s="26"/>
      <c r="I194" s="26"/>
      <c r="J194" s="26"/>
      <c r="K194" s="26"/>
      <c r="L194" s="52"/>
      <c r="M194" s="50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30" t="str">
        <f t="shared" si="43"/>
        <v/>
      </c>
    </row>
    <row r="195" spans="1:24" ht="28.9" customHeight="1">
      <c r="A195" s="41" t="str">
        <f>IF(OR(ISNUMBER(E195),ISTEXT(C195)),A194+1," ")</f>
        <v xml:space="preserve"> </v>
      </c>
      <c r="B195" s="42"/>
      <c r="C195" s="43"/>
      <c r="D195" s="44"/>
      <c r="E195" s="44"/>
      <c r="F195" s="43"/>
      <c r="G195" s="43"/>
      <c r="H195" s="26"/>
      <c r="I195" s="26"/>
      <c r="J195" s="26"/>
      <c r="K195" s="26"/>
      <c r="L195" s="52"/>
      <c r="M195" s="50"/>
      <c r="N195" s="28" t="s">
        <v>18</v>
      </c>
      <c r="O195" s="28">
        <f>COUNTIF(C176:C195," ")</f>
        <v>0</v>
      </c>
      <c r="P195" s="28" t="s">
        <v>1</v>
      </c>
      <c r="Q195" s="28">
        <f>SUMIF(C176:C195," ",E176:E195)</f>
        <v>0</v>
      </c>
      <c r="R195" s="28"/>
      <c r="S195" s="28" t="s">
        <v>1</v>
      </c>
      <c r="T195" s="28"/>
      <c r="U195" s="28">
        <f>O195</f>
        <v>0</v>
      </c>
      <c r="V195" s="28" t="s">
        <v>1</v>
      </c>
      <c r="W195" s="28">
        <f>Q195</f>
        <v>0</v>
      </c>
      <c r="X195" s="28" t="str">
        <f t="shared" si="43"/>
        <v/>
      </c>
    </row>
    <row r="196" spans="1:24" ht="28.9" customHeight="1">
      <c r="A196" s="45" t="s">
        <v>35</v>
      </c>
      <c r="B196" s="46"/>
      <c r="C196" s="47"/>
      <c r="D196" s="48"/>
      <c r="E196" s="49">
        <f>SUM(E176:E195)</f>
        <v>0</v>
      </c>
      <c r="F196" s="47"/>
      <c r="G196" s="47"/>
      <c r="H196" s="31"/>
      <c r="I196" s="31"/>
      <c r="J196" s="31"/>
      <c r="K196" s="31"/>
      <c r="L196" s="33"/>
      <c r="M196" s="51"/>
      <c r="N196" s="29" t="s">
        <v>0</v>
      </c>
      <c r="O196" s="28">
        <f>SUM(O176:O195)</f>
        <v>0</v>
      </c>
      <c r="P196" s="28" t="s">
        <v>1</v>
      </c>
      <c r="Q196" s="28">
        <f>SUM(Q176:Q195)</f>
        <v>0</v>
      </c>
      <c r="R196" s="28">
        <f>SUM(R176:R195)</f>
        <v>0</v>
      </c>
      <c r="S196" s="28" t="s">
        <v>1</v>
      </c>
      <c r="T196" s="28">
        <f>SUM(T176:T195)</f>
        <v>0</v>
      </c>
      <c r="U196" s="28">
        <f>SUM(U176:U195)</f>
        <v>0</v>
      </c>
      <c r="V196" s="28" t="s">
        <v>1</v>
      </c>
      <c r="W196" s="28">
        <f>SUM(W176:W195)</f>
        <v>0</v>
      </c>
      <c r="X196" s="28" t="str">
        <f t="shared" si="43"/>
        <v/>
      </c>
    </row>
    <row r="197" spans="1:24" ht="28.9" customHeight="1">
      <c r="A197" s="41" t="str">
        <f>IF(OR(ISNUMBER(E197),ISTEXT(C197)),A195+1," ")</f>
        <v xml:space="preserve"> </v>
      </c>
      <c r="B197" s="42"/>
      <c r="C197" s="43"/>
      <c r="D197" s="44"/>
      <c r="E197" s="44"/>
      <c r="F197" s="43"/>
      <c r="G197" s="43"/>
      <c r="H197" s="26"/>
      <c r="I197" s="26"/>
      <c r="J197" s="26"/>
      <c r="K197" s="27"/>
      <c r="L197" s="52"/>
      <c r="M197" s="50"/>
      <c r="N197" s="28" t="s">
        <v>2</v>
      </c>
      <c r="O197" s="28">
        <f>COUNTIF(C197:C216,"전")</f>
        <v>0</v>
      </c>
      <c r="P197" s="28" t="s">
        <v>1</v>
      </c>
      <c r="Q197" s="28">
        <f>SUMIF(C197:C216,"전",E197:E216)</f>
        <v>0</v>
      </c>
      <c r="R197" s="28">
        <f>COUNTIF(X197:X216,"전국")</f>
        <v>0</v>
      </c>
      <c r="S197" s="28" t="s">
        <v>1</v>
      </c>
      <c r="T197" s="28">
        <f>SUMIF(X197:X216,"전국",E197:E216)</f>
        <v>0</v>
      </c>
      <c r="U197" s="28">
        <f t="shared" ref="U197:U212" si="45">O197-R197</f>
        <v>0</v>
      </c>
      <c r="V197" s="28" t="s">
        <v>1</v>
      </c>
      <c r="W197" s="28">
        <f t="shared" ref="W197:W212" si="46">Q197-T197</f>
        <v>0</v>
      </c>
      <c r="X197" s="28" t="str">
        <f t="shared" si="43"/>
        <v/>
      </c>
    </row>
    <row r="198" spans="1:24" ht="28.9" customHeight="1">
      <c r="A198" s="41" t="str">
        <f>IF(OR(ISNUMBER(E198),ISTEXT(C198)),A197+1," ")</f>
        <v xml:space="preserve"> </v>
      </c>
      <c r="B198" s="42"/>
      <c r="C198" s="43"/>
      <c r="D198" s="44"/>
      <c r="E198" s="44"/>
      <c r="F198" s="43"/>
      <c r="G198" s="43"/>
      <c r="H198" s="26"/>
      <c r="I198" s="26"/>
      <c r="J198" s="26"/>
      <c r="K198" s="26"/>
      <c r="L198" s="52"/>
      <c r="M198" s="50"/>
      <c r="N198" s="28" t="s">
        <v>3</v>
      </c>
      <c r="O198" s="28">
        <f>COUNTIF(C197:C216,"답")</f>
        <v>0</v>
      </c>
      <c r="P198" s="28" t="s">
        <v>1</v>
      </c>
      <c r="Q198" s="28">
        <f>SUMIF(C197:C216,"답",E197:E216)</f>
        <v>0</v>
      </c>
      <c r="R198" s="28">
        <f>COUNTIF(X197:X216,"답국")</f>
        <v>0</v>
      </c>
      <c r="S198" s="28" t="s">
        <v>1</v>
      </c>
      <c r="T198" s="28">
        <f>SUMIF(X197:X216,"답국",E197:E216)</f>
        <v>0</v>
      </c>
      <c r="U198" s="28">
        <f t="shared" si="45"/>
        <v>0</v>
      </c>
      <c r="V198" s="28" t="s">
        <v>1</v>
      </c>
      <c r="W198" s="28">
        <f t="shared" si="46"/>
        <v>0</v>
      </c>
      <c r="X198" s="28" t="str">
        <f t="shared" si="43"/>
        <v/>
      </c>
    </row>
    <row r="199" spans="1:24" ht="28.9" customHeight="1">
      <c r="A199" s="41" t="str">
        <f t="shared" ref="A199:A204" si="47">IF(OR(ISNUMBER(E199),ISTEXT(C199)),A198+1," ")</f>
        <v xml:space="preserve"> </v>
      </c>
      <c r="B199" s="42"/>
      <c r="C199" s="43"/>
      <c r="D199" s="44"/>
      <c r="E199" s="44"/>
      <c r="F199" s="43"/>
      <c r="G199" s="43"/>
      <c r="H199" s="26"/>
      <c r="I199" s="26"/>
      <c r="J199" s="26"/>
      <c r="K199" s="26"/>
      <c r="L199" s="52"/>
      <c r="M199" s="50"/>
      <c r="N199" s="28" t="s">
        <v>4</v>
      </c>
      <c r="O199" s="28">
        <f>COUNTIF(C197:C216,"임")</f>
        <v>0</v>
      </c>
      <c r="P199" s="28" t="s">
        <v>1</v>
      </c>
      <c r="Q199" s="28">
        <f>SUMIF(C197:C216,"임",E197:E216)</f>
        <v>0</v>
      </c>
      <c r="R199" s="28">
        <f>COUNTIF(X197:X216,"임국")</f>
        <v>0</v>
      </c>
      <c r="S199" s="28" t="s">
        <v>1</v>
      </c>
      <c r="T199" s="28">
        <f>SUMIF(X197:X216,"임국",E197:E216)</f>
        <v>0</v>
      </c>
      <c r="U199" s="28">
        <f t="shared" si="45"/>
        <v>0</v>
      </c>
      <c r="V199" s="28" t="s">
        <v>1</v>
      </c>
      <c r="W199" s="28">
        <f t="shared" si="46"/>
        <v>0</v>
      </c>
      <c r="X199" s="28" t="str">
        <f t="shared" si="43"/>
        <v/>
      </c>
    </row>
    <row r="200" spans="1:24" ht="28.9" customHeight="1">
      <c r="A200" s="41" t="str">
        <f t="shared" si="47"/>
        <v xml:space="preserve"> </v>
      </c>
      <c r="B200" s="42"/>
      <c r="C200" s="43"/>
      <c r="D200" s="44"/>
      <c r="E200" s="44"/>
      <c r="F200" s="43"/>
      <c r="G200" s="43"/>
      <c r="H200" s="26"/>
      <c r="I200" s="26"/>
      <c r="J200" s="26"/>
      <c r="K200" s="26"/>
      <c r="L200" s="52"/>
      <c r="M200" s="50"/>
      <c r="N200" s="28" t="s">
        <v>5</v>
      </c>
      <c r="O200" s="28">
        <f>COUNTIF(C197:C216,"대")</f>
        <v>0</v>
      </c>
      <c r="P200" s="28" t="s">
        <v>1</v>
      </c>
      <c r="Q200" s="28">
        <f>SUMIF(C197:C216,"대",E197:E216)</f>
        <v>0</v>
      </c>
      <c r="R200" s="28">
        <f>COUNTIF(X197:X216,"대국")</f>
        <v>0</v>
      </c>
      <c r="S200" s="28" t="s">
        <v>1</v>
      </c>
      <c r="T200" s="28">
        <f>SUMIF(X197:X216,"대국",E197:E216)</f>
        <v>0</v>
      </c>
      <c r="U200" s="28">
        <f t="shared" si="45"/>
        <v>0</v>
      </c>
      <c r="V200" s="28" t="s">
        <v>1</v>
      </c>
      <c r="W200" s="28">
        <f t="shared" si="46"/>
        <v>0</v>
      </c>
      <c r="X200" s="28" t="str">
        <f t="shared" ref="X200:X215" si="48">CONCATENATE(C200,H200)</f>
        <v/>
      </c>
    </row>
    <row r="201" spans="1:24" ht="28.9" customHeight="1">
      <c r="A201" s="41" t="str">
        <f t="shared" si="47"/>
        <v xml:space="preserve"> </v>
      </c>
      <c r="B201" s="42"/>
      <c r="C201" s="43"/>
      <c r="D201" s="44"/>
      <c r="E201" s="44"/>
      <c r="F201" s="43"/>
      <c r="G201" s="43"/>
      <c r="H201" s="26"/>
      <c r="I201" s="26"/>
      <c r="J201" s="26"/>
      <c r="K201" s="26"/>
      <c r="L201" s="52"/>
      <c r="M201" s="50"/>
      <c r="N201" s="28" t="s">
        <v>6</v>
      </c>
      <c r="O201" s="28">
        <f>COUNTIF(C197:C216,"도")</f>
        <v>0</v>
      </c>
      <c r="P201" s="28" t="s">
        <v>1</v>
      </c>
      <c r="Q201" s="28">
        <f>SUMIF(C197:C216,"도",E197:E216)</f>
        <v>0</v>
      </c>
      <c r="R201" s="28">
        <f>COUNTIF(X197:X216,"도국")</f>
        <v>0</v>
      </c>
      <c r="S201" s="28" t="s">
        <v>1</v>
      </c>
      <c r="T201" s="28">
        <f>SUMIF(X197:X216,"도국",E197:E216)</f>
        <v>0</v>
      </c>
      <c r="U201" s="28">
        <f t="shared" si="45"/>
        <v>0</v>
      </c>
      <c r="V201" s="28" t="s">
        <v>1</v>
      </c>
      <c r="W201" s="28">
        <f t="shared" si="46"/>
        <v>0</v>
      </c>
      <c r="X201" s="28" t="str">
        <f t="shared" si="48"/>
        <v/>
      </c>
    </row>
    <row r="202" spans="1:24" ht="28.9" customHeight="1">
      <c r="A202" s="41" t="str">
        <f t="shared" si="47"/>
        <v xml:space="preserve"> </v>
      </c>
      <c r="B202" s="42"/>
      <c r="C202" s="43"/>
      <c r="D202" s="44"/>
      <c r="E202" s="44"/>
      <c r="F202" s="43"/>
      <c r="G202" s="43"/>
      <c r="H202" s="26"/>
      <c r="I202" s="26"/>
      <c r="J202" s="26"/>
      <c r="K202" s="26"/>
      <c r="L202" s="52"/>
      <c r="M202" s="50"/>
      <c r="N202" s="28" t="s">
        <v>7</v>
      </c>
      <c r="O202" s="28">
        <f>COUNTIF(C197:C216,"천")</f>
        <v>0</v>
      </c>
      <c r="P202" s="28" t="s">
        <v>1</v>
      </c>
      <c r="Q202" s="28">
        <f>SUMIF(C197:C216,"천",E197:E216)</f>
        <v>0</v>
      </c>
      <c r="R202" s="28">
        <f>COUNTIF(X197:X216,"천국")</f>
        <v>0</v>
      </c>
      <c r="S202" s="28" t="s">
        <v>1</v>
      </c>
      <c r="T202" s="28">
        <f>SUMIF(X197:X216,"천국",E197:E216)</f>
        <v>0</v>
      </c>
      <c r="U202" s="28">
        <f t="shared" si="45"/>
        <v>0</v>
      </c>
      <c r="V202" s="28" t="s">
        <v>1</v>
      </c>
      <c r="W202" s="28">
        <f t="shared" si="46"/>
        <v>0</v>
      </c>
      <c r="X202" s="28" t="str">
        <f t="shared" si="48"/>
        <v/>
      </c>
    </row>
    <row r="203" spans="1:24" ht="28.9" customHeight="1">
      <c r="A203" s="41" t="str">
        <f t="shared" si="47"/>
        <v xml:space="preserve"> </v>
      </c>
      <c r="B203" s="42"/>
      <c r="C203" s="43"/>
      <c r="D203" s="44"/>
      <c r="E203" s="44"/>
      <c r="F203" s="43"/>
      <c r="G203" s="43"/>
      <c r="H203" s="26"/>
      <c r="I203" s="26"/>
      <c r="J203" s="26"/>
      <c r="K203" s="26"/>
      <c r="L203" s="52"/>
      <c r="M203" s="50"/>
      <c r="N203" s="28" t="s">
        <v>8</v>
      </c>
      <c r="O203" s="28">
        <f>COUNTIF(C197:C216,"구")</f>
        <v>0</v>
      </c>
      <c r="P203" s="28" t="s">
        <v>1</v>
      </c>
      <c r="Q203" s="28">
        <f>SUMIF(C197:C216,"구",E197:E216)</f>
        <v>0</v>
      </c>
      <c r="R203" s="28">
        <f>COUNTIF(X197:X216,"구국")</f>
        <v>0</v>
      </c>
      <c r="S203" s="28" t="s">
        <v>1</v>
      </c>
      <c r="T203" s="28">
        <f>SUMIF(X197:X216,"구국",E197:E216)</f>
        <v>0</v>
      </c>
      <c r="U203" s="28">
        <f t="shared" si="45"/>
        <v>0</v>
      </c>
      <c r="V203" s="28" t="s">
        <v>1</v>
      </c>
      <c r="W203" s="28">
        <f t="shared" si="46"/>
        <v>0</v>
      </c>
      <c r="X203" s="28" t="str">
        <f t="shared" si="48"/>
        <v/>
      </c>
    </row>
    <row r="204" spans="1:24" ht="28.9" customHeight="1">
      <c r="A204" s="41" t="str">
        <f t="shared" si="47"/>
        <v xml:space="preserve"> </v>
      </c>
      <c r="B204" s="42"/>
      <c r="C204" s="43"/>
      <c r="D204" s="44"/>
      <c r="E204" s="44"/>
      <c r="F204" s="43"/>
      <c r="G204" s="43"/>
      <c r="H204" s="26"/>
      <c r="I204" s="26"/>
      <c r="J204" s="26"/>
      <c r="K204" s="26"/>
      <c r="L204" s="52"/>
      <c r="M204" s="50"/>
      <c r="N204" s="28" t="s">
        <v>9</v>
      </c>
      <c r="O204" s="28">
        <f>COUNTIF(C197:C216,"제")</f>
        <v>0</v>
      </c>
      <c r="P204" s="28" t="s">
        <v>1</v>
      </c>
      <c r="Q204" s="28">
        <f>SUMIF(C197:C216,"제",E197:E216)</f>
        <v>0</v>
      </c>
      <c r="R204" s="28">
        <f>COUNTIF(X197:X216,"제국")</f>
        <v>0</v>
      </c>
      <c r="S204" s="28" t="s">
        <v>1</v>
      </c>
      <c r="T204" s="28">
        <f>SUMIF(X197:X216,"제국",E197:E216)</f>
        <v>0</v>
      </c>
      <c r="U204" s="28">
        <f t="shared" si="45"/>
        <v>0</v>
      </c>
      <c r="V204" s="28" t="s">
        <v>1</v>
      </c>
      <c r="W204" s="28">
        <f t="shared" si="46"/>
        <v>0</v>
      </c>
      <c r="X204" s="28" t="str">
        <f t="shared" si="48"/>
        <v/>
      </c>
    </row>
    <row r="205" spans="1:24" ht="28.9" customHeight="1">
      <c r="A205" s="41" t="str">
        <f>IF(OR(ISNUMBER(E205),ISTEXT(C205)),A204+1," ")</f>
        <v xml:space="preserve"> </v>
      </c>
      <c r="B205" s="42"/>
      <c r="C205" s="43"/>
      <c r="D205" s="44"/>
      <c r="E205" s="44"/>
      <c r="F205" s="43"/>
      <c r="G205" s="43"/>
      <c r="H205" s="26"/>
      <c r="I205" s="26"/>
      <c r="J205" s="26"/>
      <c r="K205" s="26"/>
      <c r="L205" s="52"/>
      <c r="M205" s="50"/>
      <c r="N205" s="28" t="s">
        <v>10</v>
      </c>
      <c r="O205" s="28">
        <f>COUNTIF(C197:C216,"유")</f>
        <v>0</v>
      </c>
      <c r="P205" s="28" t="s">
        <v>1</v>
      </c>
      <c r="Q205" s="28">
        <f>SUMIF(C197:C216,"유",E197:E216)</f>
        <v>0</v>
      </c>
      <c r="R205" s="28">
        <f>COUNTIF(X197:X216,"유국")</f>
        <v>0</v>
      </c>
      <c r="S205" s="28" t="s">
        <v>1</v>
      </c>
      <c r="T205" s="28">
        <f>SUMIF(X197:X216,"유국",E197:E216)</f>
        <v>0</v>
      </c>
      <c r="U205" s="28">
        <f t="shared" si="45"/>
        <v>0</v>
      </c>
      <c r="V205" s="28" t="s">
        <v>1</v>
      </c>
      <c r="W205" s="28">
        <f t="shared" si="46"/>
        <v>0</v>
      </c>
      <c r="X205" s="28" t="str">
        <f t="shared" si="48"/>
        <v/>
      </c>
    </row>
    <row r="206" spans="1:24" ht="28.9" customHeight="1">
      <c r="A206" s="41" t="str">
        <f>IF(OR(ISNUMBER(E206),ISTEXT(C206)),A205+1," ")</f>
        <v xml:space="preserve"> </v>
      </c>
      <c r="B206" s="42"/>
      <c r="C206" s="43"/>
      <c r="D206" s="44"/>
      <c r="E206" s="44"/>
      <c r="F206" s="43"/>
      <c r="G206" s="43"/>
      <c r="H206" s="26"/>
      <c r="I206" s="26"/>
      <c r="J206" s="26"/>
      <c r="K206" s="26"/>
      <c r="L206" s="52"/>
      <c r="M206" s="50"/>
      <c r="N206" s="28" t="s">
        <v>11</v>
      </c>
      <c r="O206" s="28">
        <f>COUNTIF(C197:C216,"과")</f>
        <v>0</v>
      </c>
      <c r="P206" s="28" t="s">
        <v>1</v>
      </c>
      <c r="Q206" s="28">
        <f>SUMIF(C197:C216,"과",E197:E216)</f>
        <v>0</v>
      </c>
      <c r="R206" s="28">
        <f>COUNTIF(X197:X216,"과국")</f>
        <v>0</v>
      </c>
      <c r="S206" s="28" t="s">
        <v>1</v>
      </c>
      <c r="T206" s="28">
        <f>SUMIF(X197:X216,"과국",E197:E216)</f>
        <v>0</v>
      </c>
      <c r="U206" s="28">
        <f t="shared" si="45"/>
        <v>0</v>
      </c>
      <c r="V206" s="28" t="s">
        <v>1</v>
      </c>
      <c r="W206" s="28">
        <f t="shared" si="46"/>
        <v>0</v>
      </c>
      <c r="X206" s="28" t="str">
        <f t="shared" si="48"/>
        <v/>
      </c>
    </row>
    <row r="207" spans="1:24" ht="28.9" customHeight="1">
      <c r="A207" s="41" t="str">
        <f t="shared" ref="A207:A214" si="49">IF(OR(ISNUMBER(E207),ISTEXT(C207)),A206+1," ")</f>
        <v xml:space="preserve"> </v>
      </c>
      <c r="B207" s="42"/>
      <c r="C207" s="43"/>
      <c r="D207" s="44"/>
      <c r="E207" s="44"/>
      <c r="F207" s="43"/>
      <c r="G207" s="43"/>
      <c r="H207" s="26"/>
      <c r="I207" s="26"/>
      <c r="J207" s="26"/>
      <c r="K207" s="26"/>
      <c r="L207" s="52"/>
      <c r="M207" s="50"/>
      <c r="N207" s="28" t="s">
        <v>12</v>
      </c>
      <c r="O207" s="28">
        <f>COUNTIF(C197:C216,"묘")</f>
        <v>0</v>
      </c>
      <c r="P207" s="28" t="s">
        <v>1</v>
      </c>
      <c r="Q207" s="28">
        <f>SUMIF(C197:C216,"묘",E197:E216)</f>
        <v>0</v>
      </c>
      <c r="R207" s="28">
        <f>COUNTIF(X197:X216,"묘국")</f>
        <v>0</v>
      </c>
      <c r="S207" s="28" t="s">
        <v>1</v>
      </c>
      <c r="T207" s="28">
        <f>SUMIF(X197:X216,"묘국",E197:E216)</f>
        <v>0</v>
      </c>
      <c r="U207" s="28">
        <f t="shared" si="45"/>
        <v>0</v>
      </c>
      <c r="V207" s="28" t="s">
        <v>1</v>
      </c>
      <c r="W207" s="28">
        <f t="shared" si="46"/>
        <v>0</v>
      </c>
      <c r="X207" s="28" t="str">
        <f t="shared" si="48"/>
        <v/>
      </c>
    </row>
    <row r="208" spans="1:24" ht="28.9" customHeight="1">
      <c r="A208" s="41" t="str">
        <f t="shared" si="49"/>
        <v xml:space="preserve"> </v>
      </c>
      <c r="B208" s="42"/>
      <c r="C208" s="43"/>
      <c r="D208" s="44"/>
      <c r="E208" s="44"/>
      <c r="F208" s="43"/>
      <c r="G208" s="43"/>
      <c r="H208" s="26"/>
      <c r="I208" s="26"/>
      <c r="J208" s="26"/>
      <c r="K208" s="26"/>
      <c r="L208" s="52"/>
      <c r="M208" s="50"/>
      <c r="N208" s="28" t="s">
        <v>13</v>
      </c>
      <c r="O208" s="28">
        <f>COUNTIF(C197:C216,"목")</f>
        <v>0</v>
      </c>
      <c r="P208" s="28" t="s">
        <v>1</v>
      </c>
      <c r="Q208" s="28">
        <f>SUMIF(C197:C216,"목",E197:E216)</f>
        <v>0</v>
      </c>
      <c r="R208" s="28">
        <f>COUNTIF(X197:X216,"목국")</f>
        <v>0</v>
      </c>
      <c r="S208" s="28" t="s">
        <v>1</v>
      </c>
      <c r="T208" s="28">
        <f>SUMIF(X197:X216,"목국",E197:E216)</f>
        <v>0</v>
      </c>
      <c r="U208" s="28">
        <f t="shared" si="45"/>
        <v>0</v>
      </c>
      <c r="V208" s="28" t="s">
        <v>1</v>
      </c>
      <c r="W208" s="28">
        <f t="shared" si="46"/>
        <v>0</v>
      </c>
      <c r="X208" s="28" t="str">
        <f t="shared" si="48"/>
        <v/>
      </c>
    </row>
    <row r="209" spans="1:24" ht="28.9" customHeight="1">
      <c r="A209" s="41" t="str">
        <f t="shared" si="49"/>
        <v xml:space="preserve"> </v>
      </c>
      <c r="B209" s="42"/>
      <c r="C209" s="43"/>
      <c r="D209" s="44"/>
      <c r="E209" s="44"/>
      <c r="F209" s="43"/>
      <c r="G209" s="43"/>
      <c r="H209" s="26"/>
      <c r="I209" s="26"/>
      <c r="J209" s="26"/>
      <c r="K209" s="26"/>
      <c r="L209" s="52"/>
      <c r="M209" s="50"/>
      <c r="N209" s="28" t="s">
        <v>14</v>
      </c>
      <c r="O209" s="28">
        <f>COUNTIF(C197:C216,"잡")</f>
        <v>0</v>
      </c>
      <c r="P209" s="28" t="s">
        <v>1</v>
      </c>
      <c r="Q209" s="28">
        <f>SUMIF(C197:C216,"잡",E197:E216)</f>
        <v>0</v>
      </c>
      <c r="R209" s="28">
        <f>COUNTIF(X197:X216,"잡국")</f>
        <v>0</v>
      </c>
      <c r="S209" s="28" t="s">
        <v>1</v>
      </c>
      <c r="T209" s="28">
        <f>SUMIF(X197:X216,"잡국",E197:E216)</f>
        <v>0</v>
      </c>
      <c r="U209" s="28">
        <f t="shared" si="45"/>
        <v>0</v>
      </c>
      <c r="V209" s="28" t="s">
        <v>1</v>
      </c>
      <c r="W209" s="28">
        <f t="shared" si="46"/>
        <v>0</v>
      </c>
      <c r="X209" s="28" t="str">
        <f t="shared" si="48"/>
        <v/>
      </c>
    </row>
    <row r="210" spans="1:24" ht="28.9" customHeight="1">
      <c r="A210" s="41" t="str">
        <f t="shared" si="49"/>
        <v xml:space="preserve"> </v>
      </c>
      <c r="B210" s="42"/>
      <c r="C210" s="43"/>
      <c r="D210" s="44"/>
      <c r="E210" s="44"/>
      <c r="F210" s="43"/>
      <c r="G210" s="43"/>
      <c r="H210" s="26"/>
      <c r="I210" s="26"/>
      <c r="J210" s="26"/>
      <c r="K210" s="26"/>
      <c r="L210" s="52"/>
      <c r="M210" s="50"/>
      <c r="N210" s="28" t="s">
        <v>15</v>
      </c>
      <c r="O210" s="28">
        <f>COUNTIF(C197:C216,"학")</f>
        <v>0</v>
      </c>
      <c r="P210" s="28" t="s">
        <v>1</v>
      </c>
      <c r="Q210" s="28">
        <f>SUMIF(C197:C216,"학",E197:E216)</f>
        <v>0</v>
      </c>
      <c r="R210" s="28">
        <f>COUNTIF(X197:X216,"학국")</f>
        <v>0</v>
      </c>
      <c r="S210" s="28" t="s">
        <v>1</v>
      </c>
      <c r="T210" s="28">
        <f>SUMIF(X197:X216,"학국",E197:E216)</f>
        <v>0</v>
      </c>
      <c r="U210" s="28">
        <f t="shared" si="45"/>
        <v>0</v>
      </c>
      <c r="V210" s="28" t="s">
        <v>1</v>
      </c>
      <c r="W210" s="28">
        <f t="shared" si="46"/>
        <v>0</v>
      </c>
      <c r="X210" s="28" t="str">
        <f t="shared" si="48"/>
        <v/>
      </c>
    </row>
    <row r="211" spans="1:24" ht="28.9" customHeight="1">
      <c r="A211" s="41" t="str">
        <f t="shared" si="49"/>
        <v xml:space="preserve"> </v>
      </c>
      <c r="B211" s="42"/>
      <c r="C211" s="43"/>
      <c r="D211" s="44"/>
      <c r="E211" s="44"/>
      <c r="F211" s="43"/>
      <c r="G211" s="43"/>
      <c r="H211" s="26"/>
      <c r="I211" s="26"/>
      <c r="J211" s="26"/>
      <c r="K211" s="26"/>
      <c r="L211" s="52"/>
      <c r="M211" s="50"/>
      <c r="N211" s="28" t="s">
        <v>16</v>
      </c>
      <c r="O211" s="28">
        <f>COUNTIF(C197:C216,"수")</f>
        <v>0</v>
      </c>
      <c r="P211" s="28" t="s">
        <v>1</v>
      </c>
      <c r="Q211" s="28">
        <f>SUMIF(C197:C216,"수",E197:E216)</f>
        <v>0</v>
      </c>
      <c r="R211" s="28">
        <f>COUNTIF(X197:X216,"수국")</f>
        <v>0</v>
      </c>
      <c r="S211" s="28" t="s">
        <v>1</v>
      </c>
      <c r="T211" s="28">
        <f>SUMIF(X197:X216,"수국",E197:E216)</f>
        <v>0</v>
      </c>
      <c r="U211" s="28">
        <f t="shared" si="45"/>
        <v>0</v>
      </c>
      <c r="V211" s="28" t="s">
        <v>1</v>
      </c>
      <c r="W211" s="28">
        <f t="shared" si="46"/>
        <v>0</v>
      </c>
      <c r="X211" s="28" t="str">
        <f t="shared" si="48"/>
        <v/>
      </c>
    </row>
    <row r="212" spans="1:24" ht="28.9" customHeight="1">
      <c r="A212" s="41" t="str">
        <f t="shared" si="49"/>
        <v xml:space="preserve"> </v>
      </c>
      <c r="B212" s="42"/>
      <c r="C212" s="43"/>
      <c r="D212" s="44"/>
      <c r="E212" s="44"/>
      <c r="F212" s="43"/>
      <c r="G212" s="43"/>
      <c r="H212" s="26"/>
      <c r="I212" s="26"/>
      <c r="J212" s="26"/>
      <c r="K212" s="26"/>
      <c r="L212" s="52"/>
      <c r="M212" s="50"/>
      <c r="N212" s="29" t="s">
        <v>17</v>
      </c>
      <c r="O212" s="28">
        <f>COUNTIF(C197:C216,"장")</f>
        <v>0</v>
      </c>
      <c r="P212" s="28" t="s">
        <v>1</v>
      </c>
      <c r="Q212" s="28">
        <f>SUMIF(C197:C216,"장",E197:E216)</f>
        <v>0</v>
      </c>
      <c r="R212" s="28">
        <f>COUNTIF(X197:X216,"장국")</f>
        <v>0</v>
      </c>
      <c r="S212" s="28" t="s">
        <v>1</v>
      </c>
      <c r="T212" s="28">
        <f>SUMIF(X197:X216,"장국",E197:E216)</f>
        <v>0</v>
      </c>
      <c r="U212" s="28">
        <f t="shared" si="45"/>
        <v>0</v>
      </c>
      <c r="V212" s="28" t="s">
        <v>1</v>
      </c>
      <c r="W212" s="28">
        <f t="shared" si="46"/>
        <v>0</v>
      </c>
      <c r="X212" s="30" t="str">
        <f t="shared" si="48"/>
        <v/>
      </c>
    </row>
    <row r="213" spans="1:24" ht="28.9" customHeight="1">
      <c r="A213" s="41" t="str">
        <f t="shared" si="49"/>
        <v xml:space="preserve"> </v>
      </c>
      <c r="B213" s="42"/>
      <c r="C213" s="43"/>
      <c r="D213" s="44"/>
      <c r="E213" s="44"/>
      <c r="F213" s="43"/>
      <c r="G213" s="43"/>
      <c r="H213" s="26"/>
      <c r="I213" s="26"/>
      <c r="J213" s="26"/>
      <c r="K213" s="26"/>
      <c r="L213" s="52"/>
      <c r="M213" s="50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tr">
        <f t="shared" si="48"/>
        <v/>
      </c>
    </row>
    <row r="214" spans="1:24" ht="28.9" customHeight="1">
      <c r="A214" s="41" t="str">
        <f t="shared" si="49"/>
        <v xml:space="preserve"> </v>
      </c>
      <c r="B214" s="42"/>
      <c r="C214" s="43"/>
      <c r="D214" s="44"/>
      <c r="E214" s="44"/>
      <c r="F214" s="43"/>
      <c r="G214" s="43"/>
      <c r="H214" s="26"/>
      <c r="I214" s="26"/>
      <c r="J214" s="26"/>
      <c r="K214" s="26"/>
      <c r="L214" s="52"/>
      <c r="M214" s="50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30" t="str">
        <f t="shared" si="48"/>
        <v/>
      </c>
    </row>
    <row r="215" spans="1:24" ht="28.9" customHeight="1">
      <c r="A215" s="41" t="str">
        <f>IF(OR(ISNUMBER(E215),ISTEXT(C215)),A214+1," ")</f>
        <v xml:space="preserve"> </v>
      </c>
      <c r="B215" s="42"/>
      <c r="C215" s="43"/>
      <c r="D215" s="44"/>
      <c r="E215" s="44"/>
      <c r="F215" s="43"/>
      <c r="G215" s="43"/>
      <c r="H215" s="26"/>
      <c r="I215" s="26"/>
      <c r="J215" s="26"/>
      <c r="K215" s="26"/>
      <c r="L215" s="52"/>
      <c r="M215" s="50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30" t="str">
        <f t="shared" si="48"/>
        <v/>
      </c>
    </row>
    <row r="216" spans="1:24" ht="28.9" customHeight="1">
      <c r="A216" s="41" t="str">
        <f>IF(OR(ISNUMBER(E216),ISTEXT(C216)),A215+1," ")</f>
        <v xml:space="preserve"> </v>
      </c>
      <c r="B216" s="42"/>
      <c r="C216" s="43"/>
      <c r="D216" s="44"/>
      <c r="E216" s="44"/>
      <c r="F216" s="43"/>
      <c r="G216" s="43"/>
      <c r="H216" s="26"/>
      <c r="I216" s="26"/>
      <c r="J216" s="26"/>
      <c r="K216" s="26"/>
      <c r="L216" s="52"/>
      <c r="M216" s="50"/>
      <c r="N216" s="28" t="s">
        <v>18</v>
      </c>
      <c r="O216" s="28">
        <f>COUNTIF(C197:C216," ")</f>
        <v>0</v>
      </c>
      <c r="P216" s="28" t="s">
        <v>1</v>
      </c>
      <c r="Q216" s="28">
        <f>SUMIF(C197:C216," ",E197:E216)</f>
        <v>0</v>
      </c>
      <c r="R216" s="28"/>
      <c r="S216" s="28" t="s">
        <v>1</v>
      </c>
      <c r="T216" s="28"/>
      <c r="U216" s="28">
        <f>O216</f>
        <v>0</v>
      </c>
      <c r="V216" s="28" t="s">
        <v>1</v>
      </c>
      <c r="W216" s="28">
        <f>Q216</f>
        <v>0</v>
      </c>
      <c r="X216" s="28" t="str">
        <f t="shared" ref="X216:X231" si="50">CONCATENATE(C216,H216)</f>
        <v/>
      </c>
    </row>
    <row r="217" spans="1:24" ht="28.9" customHeight="1">
      <c r="A217" s="45" t="s">
        <v>35</v>
      </c>
      <c r="B217" s="46"/>
      <c r="C217" s="47"/>
      <c r="D217" s="48"/>
      <c r="E217" s="49">
        <f>SUM(E197:E216)</f>
        <v>0</v>
      </c>
      <c r="F217" s="47"/>
      <c r="G217" s="47"/>
      <c r="H217" s="31"/>
      <c r="I217" s="31"/>
      <c r="J217" s="31"/>
      <c r="K217" s="31"/>
      <c r="L217" s="33"/>
      <c r="M217" s="51"/>
      <c r="N217" s="29" t="s">
        <v>0</v>
      </c>
      <c r="O217" s="28">
        <f>SUM(O197:O216)</f>
        <v>0</v>
      </c>
      <c r="P217" s="28" t="s">
        <v>1</v>
      </c>
      <c r="Q217" s="28">
        <f>SUM(Q197:Q216)</f>
        <v>0</v>
      </c>
      <c r="R217" s="28">
        <f>SUM(R197:R216)</f>
        <v>0</v>
      </c>
      <c r="S217" s="28" t="s">
        <v>1</v>
      </c>
      <c r="T217" s="28">
        <f>SUM(T197:T216)</f>
        <v>0</v>
      </c>
      <c r="U217" s="28">
        <f>SUM(U197:U216)</f>
        <v>0</v>
      </c>
      <c r="V217" s="28" t="s">
        <v>1</v>
      </c>
      <c r="W217" s="28">
        <f>SUM(W197:W216)</f>
        <v>0</v>
      </c>
      <c r="X217" s="28" t="str">
        <f t="shared" si="50"/>
        <v/>
      </c>
    </row>
    <row r="218" spans="1:24" ht="28.9" customHeight="1">
      <c r="A218" s="41" t="str">
        <f>IF(OR(ISNUMBER(E218),ISTEXT(C218)),A216+1," ")</f>
        <v xml:space="preserve"> </v>
      </c>
      <c r="B218" s="42"/>
      <c r="C218" s="43"/>
      <c r="D218" s="44"/>
      <c r="E218" s="44"/>
      <c r="F218" s="43"/>
      <c r="G218" s="43"/>
      <c r="H218" s="26"/>
      <c r="I218" s="26"/>
      <c r="J218" s="26"/>
      <c r="K218" s="27"/>
      <c r="L218" s="52"/>
      <c r="M218" s="50"/>
      <c r="N218" s="28" t="s">
        <v>2</v>
      </c>
      <c r="O218" s="28">
        <f>COUNTIF(C218:C237,"전")</f>
        <v>0</v>
      </c>
      <c r="P218" s="28" t="s">
        <v>1</v>
      </c>
      <c r="Q218" s="28">
        <f>SUMIF(C218:C237,"전",E218:E237)</f>
        <v>0</v>
      </c>
      <c r="R218" s="28">
        <f>COUNTIF(X218:X237,"전국")</f>
        <v>0</v>
      </c>
      <c r="S218" s="28" t="s">
        <v>1</v>
      </c>
      <c r="T218" s="28">
        <f>SUMIF(X218:X237,"전국",E218:E237)</f>
        <v>0</v>
      </c>
      <c r="U218" s="28">
        <f t="shared" ref="U218:U233" si="51">O218-R218</f>
        <v>0</v>
      </c>
      <c r="V218" s="28" t="s">
        <v>1</v>
      </c>
      <c r="W218" s="28">
        <f t="shared" ref="W218:W233" si="52">Q218-T218</f>
        <v>0</v>
      </c>
      <c r="X218" s="28" t="str">
        <f t="shared" si="50"/>
        <v/>
      </c>
    </row>
    <row r="219" spans="1:24" ht="28.9" customHeight="1">
      <c r="A219" s="41" t="str">
        <f t="shared" ref="A219:A226" si="53">IF(OR(ISNUMBER(E219),ISTEXT(C219)),A218+1," ")</f>
        <v xml:space="preserve"> </v>
      </c>
      <c r="B219" s="42"/>
      <c r="C219" s="43"/>
      <c r="D219" s="44"/>
      <c r="E219" s="44"/>
      <c r="F219" s="43"/>
      <c r="G219" s="43"/>
      <c r="H219" s="26"/>
      <c r="I219" s="26"/>
      <c r="J219" s="26"/>
      <c r="K219" s="26"/>
      <c r="L219" s="52"/>
      <c r="M219" s="50"/>
      <c r="N219" s="28" t="s">
        <v>3</v>
      </c>
      <c r="O219" s="28">
        <f>COUNTIF(C218:C237,"답")</f>
        <v>0</v>
      </c>
      <c r="P219" s="28" t="s">
        <v>1</v>
      </c>
      <c r="Q219" s="28">
        <f>SUMIF(C218:C237,"답",E218:E237)</f>
        <v>0</v>
      </c>
      <c r="R219" s="28">
        <f>COUNTIF(X218:X237,"답국")</f>
        <v>0</v>
      </c>
      <c r="S219" s="28" t="s">
        <v>1</v>
      </c>
      <c r="T219" s="28">
        <f>SUMIF(X218:X237,"답국",E218:E237)</f>
        <v>0</v>
      </c>
      <c r="U219" s="28">
        <f t="shared" si="51"/>
        <v>0</v>
      </c>
      <c r="V219" s="28" t="s">
        <v>1</v>
      </c>
      <c r="W219" s="28">
        <f t="shared" si="52"/>
        <v>0</v>
      </c>
      <c r="X219" s="28" t="str">
        <f t="shared" si="50"/>
        <v/>
      </c>
    </row>
    <row r="220" spans="1:24" ht="28.9" customHeight="1">
      <c r="A220" s="41" t="str">
        <f t="shared" si="53"/>
        <v xml:space="preserve"> </v>
      </c>
      <c r="B220" s="42"/>
      <c r="C220" s="43"/>
      <c r="D220" s="44"/>
      <c r="E220" s="44"/>
      <c r="F220" s="43"/>
      <c r="G220" s="43"/>
      <c r="H220" s="26"/>
      <c r="I220" s="26"/>
      <c r="J220" s="26"/>
      <c r="K220" s="26"/>
      <c r="L220" s="52"/>
      <c r="M220" s="50"/>
      <c r="N220" s="28" t="s">
        <v>4</v>
      </c>
      <c r="O220" s="28">
        <f>COUNTIF(C218:C237,"임")</f>
        <v>0</v>
      </c>
      <c r="P220" s="28" t="s">
        <v>1</v>
      </c>
      <c r="Q220" s="28">
        <f>SUMIF(C218:C237,"임",E218:E237)</f>
        <v>0</v>
      </c>
      <c r="R220" s="28">
        <f>COUNTIF(X218:X237,"임국")</f>
        <v>0</v>
      </c>
      <c r="S220" s="28" t="s">
        <v>1</v>
      </c>
      <c r="T220" s="28">
        <f>SUMIF(X218:X237,"임국",E218:E237)</f>
        <v>0</v>
      </c>
      <c r="U220" s="28">
        <f t="shared" si="51"/>
        <v>0</v>
      </c>
      <c r="V220" s="28" t="s">
        <v>1</v>
      </c>
      <c r="W220" s="28">
        <f t="shared" si="52"/>
        <v>0</v>
      </c>
      <c r="X220" s="28" t="str">
        <f t="shared" si="50"/>
        <v/>
      </c>
    </row>
    <row r="221" spans="1:24" ht="28.9" customHeight="1">
      <c r="A221" s="41" t="str">
        <f t="shared" si="53"/>
        <v xml:space="preserve"> </v>
      </c>
      <c r="B221" s="42"/>
      <c r="C221" s="43"/>
      <c r="D221" s="44"/>
      <c r="E221" s="44"/>
      <c r="F221" s="43"/>
      <c r="G221" s="43"/>
      <c r="H221" s="26"/>
      <c r="I221" s="26"/>
      <c r="J221" s="26"/>
      <c r="K221" s="26"/>
      <c r="L221" s="52"/>
      <c r="M221" s="50"/>
      <c r="N221" s="28" t="s">
        <v>5</v>
      </c>
      <c r="O221" s="28">
        <f>COUNTIF(C218:C237,"대")</f>
        <v>0</v>
      </c>
      <c r="P221" s="28" t="s">
        <v>1</v>
      </c>
      <c r="Q221" s="28">
        <f>SUMIF(C218:C237,"대",E218:E237)</f>
        <v>0</v>
      </c>
      <c r="R221" s="28">
        <f>COUNTIF(X218:X237,"대국")</f>
        <v>0</v>
      </c>
      <c r="S221" s="28" t="s">
        <v>1</v>
      </c>
      <c r="T221" s="28">
        <f>SUMIF(X218:X237,"대국",E218:E237)</f>
        <v>0</v>
      </c>
      <c r="U221" s="28">
        <f t="shared" si="51"/>
        <v>0</v>
      </c>
      <c r="V221" s="28" t="s">
        <v>1</v>
      </c>
      <c r="W221" s="28">
        <f t="shared" si="52"/>
        <v>0</v>
      </c>
      <c r="X221" s="28" t="str">
        <f t="shared" si="50"/>
        <v/>
      </c>
    </row>
    <row r="222" spans="1:24" ht="28.9" customHeight="1">
      <c r="A222" s="41" t="str">
        <f t="shared" si="53"/>
        <v xml:space="preserve"> </v>
      </c>
      <c r="B222" s="42"/>
      <c r="C222" s="43"/>
      <c r="D222" s="44"/>
      <c r="E222" s="44"/>
      <c r="F222" s="43"/>
      <c r="G222" s="43"/>
      <c r="H222" s="26"/>
      <c r="I222" s="26"/>
      <c r="J222" s="26"/>
      <c r="K222" s="26"/>
      <c r="L222" s="52"/>
      <c r="M222" s="50"/>
      <c r="N222" s="28" t="s">
        <v>6</v>
      </c>
      <c r="O222" s="28">
        <f>COUNTIF(C218:C237,"도")</f>
        <v>0</v>
      </c>
      <c r="P222" s="28" t="s">
        <v>1</v>
      </c>
      <c r="Q222" s="28">
        <f>SUMIF(C218:C237,"도",E218:E237)</f>
        <v>0</v>
      </c>
      <c r="R222" s="28">
        <f>COUNTIF(X218:X237,"도국")</f>
        <v>0</v>
      </c>
      <c r="S222" s="28" t="s">
        <v>1</v>
      </c>
      <c r="T222" s="28">
        <f>SUMIF(X218:X237,"도국",E218:E237)</f>
        <v>0</v>
      </c>
      <c r="U222" s="28">
        <f t="shared" si="51"/>
        <v>0</v>
      </c>
      <c r="V222" s="28" t="s">
        <v>1</v>
      </c>
      <c r="W222" s="28">
        <f t="shared" si="52"/>
        <v>0</v>
      </c>
      <c r="X222" s="28" t="str">
        <f t="shared" si="50"/>
        <v/>
      </c>
    </row>
    <row r="223" spans="1:24" ht="28.9" customHeight="1">
      <c r="A223" s="41" t="str">
        <f t="shared" si="53"/>
        <v xml:space="preserve"> </v>
      </c>
      <c r="B223" s="42"/>
      <c r="C223" s="43"/>
      <c r="D223" s="44"/>
      <c r="E223" s="44"/>
      <c r="F223" s="43"/>
      <c r="G223" s="43"/>
      <c r="H223" s="26"/>
      <c r="I223" s="26"/>
      <c r="J223" s="26"/>
      <c r="K223" s="26"/>
      <c r="L223" s="52"/>
      <c r="M223" s="50"/>
      <c r="N223" s="28" t="s">
        <v>7</v>
      </c>
      <c r="O223" s="28">
        <f>COUNTIF(C218:C237,"천")</f>
        <v>0</v>
      </c>
      <c r="P223" s="28" t="s">
        <v>1</v>
      </c>
      <c r="Q223" s="28">
        <f>SUMIF(C218:C237,"천",E218:E237)</f>
        <v>0</v>
      </c>
      <c r="R223" s="28">
        <f>COUNTIF(X218:X237,"천국")</f>
        <v>0</v>
      </c>
      <c r="S223" s="28" t="s">
        <v>1</v>
      </c>
      <c r="T223" s="28">
        <f>SUMIF(X218:X237,"천국",E218:E237)</f>
        <v>0</v>
      </c>
      <c r="U223" s="28">
        <f t="shared" si="51"/>
        <v>0</v>
      </c>
      <c r="V223" s="28" t="s">
        <v>1</v>
      </c>
      <c r="W223" s="28">
        <f t="shared" si="52"/>
        <v>0</v>
      </c>
      <c r="X223" s="28" t="str">
        <f t="shared" si="50"/>
        <v/>
      </c>
    </row>
    <row r="224" spans="1:24" ht="28.9" customHeight="1">
      <c r="A224" s="41" t="str">
        <f t="shared" si="53"/>
        <v xml:space="preserve"> </v>
      </c>
      <c r="B224" s="42"/>
      <c r="C224" s="43"/>
      <c r="D224" s="44"/>
      <c r="E224" s="44"/>
      <c r="F224" s="43"/>
      <c r="G224" s="43"/>
      <c r="H224" s="26"/>
      <c r="I224" s="26"/>
      <c r="J224" s="26"/>
      <c r="K224" s="26"/>
      <c r="L224" s="52"/>
      <c r="M224" s="50"/>
      <c r="N224" s="28" t="s">
        <v>8</v>
      </c>
      <c r="O224" s="28">
        <f>COUNTIF(C218:C237,"구")</f>
        <v>0</v>
      </c>
      <c r="P224" s="28" t="s">
        <v>1</v>
      </c>
      <c r="Q224" s="28">
        <f>SUMIF(C218:C237,"구",E218:E237)</f>
        <v>0</v>
      </c>
      <c r="R224" s="28">
        <f>COUNTIF(X218:X237,"구국")</f>
        <v>0</v>
      </c>
      <c r="S224" s="28" t="s">
        <v>1</v>
      </c>
      <c r="T224" s="28">
        <f>SUMIF(X218:X237,"구국",E218:E237)</f>
        <v>0</v>
      </c>
      <c r="U224" s="28">
        <f t="shared" si="51"/>
        <v>0</v>
      </c>
      <c r="V224" s="28" t="s">
        <v>1</v>
      </c>
      <c r="W224" s="28">
        <f t="shared" si="52"/>
        <v>0</v>
      </c>
      <c r="X224" s="28" t="str">
        <f t="shared" si="50"/>
        <v/>
      </c>
    </row>
    <row r="225" spans="1:24" ht="28.9" customHeight="1">
      <c r="A225" s="41" t="str">
        <f t="shared" si="53"/>
        <v xml:space="preserve"> </v>
      </c>
      <c r="B225" s="42"/>
      <c r="C225" s="43"/>
      <c r="D225" s="44"/>
      <c r="E225" s="44"/>
      <c r="F225" s="43"/>
      <c r="G225" s="43"/>
      <c r="H225" s="26"/>
      <c r="I225" s="26"/>
      <c r="J225" s="26"/>
      <c r="K225" s="26"/>
      <c r="L225" s="52"/>
      <c r="M225" s="50"/>
      <c r="N225" s="28" t="s">
        <v>9</v>
      </c>
      <c r="O225" s="28">
        <f>COUNTIF(C218:C237,"제")</f>
        <v>0</v>
      </c>
      <c r="P225" s="28" t="s">
        <v>1</v>
      </c>
      <c r="Q225" s="28">
        <f>SUMIF(C218:C237,"제",E218:E237)</f>
        <v>0</v>
      </c>
      <c r="R225" s="28">
        <f>COUNTIF(X218:X237,"제국")</f>
        <v>0</v>
      </c>
      <c r="S225" s="28" t="s">
        <v>1</v>
      </c>
      <c r="T225" s="28">
        <f>SUMIF(X218:X237,"제국",E218:E237)</f>
        <v>0</v>
      </c>
      <c r="U225" s="28">
        <f t="shared" si="51"/>
        <v>0</v>
      </c>
      <c r="V225" s="28" t="s">
        <v>1</v>
      </c>
      <c r="W225" s="28">
        <f t="shared" si="52"/>
        <v>0</v>
      </c>
      <c r="X225" s="28" t="str">
        <f t="shared" si="50"/>
        <v/>
      </c>
    </row>
    <row r="226" spans="1:24" ht="28.9" customHeight="1">
      <c r="A226" s="41" t="str">
        <f t="shared" si="53"/>
        <v xml:space="preserve"> </v>
      </c>
      <c r="B226" s="42"/>
      <c r="C226" s="43"/>
      <c r="D226" s="44"/>
      <c r="E226" s="44"/>
      <c r="F226" s="43"/>
      <c r="G226" s="43"/>
      <c r="H226" s="26"/>
      <c r="I226" s="26"/>
      <c r="J226" s="26"/>
      <c r="K226" s="26"/>
      <c r="L226" s="52"/>
      <c r="M226" s="50"/>
      <c r="N226" s="28" t="s">
        <v>10</v>
      </c>
      <c r="O226" s="28">
        <f>COUNTIF(C218:C237,"유")</f>
        <v>0</v>
      </c>
      <c r="P226" s="28" t="s">
        <v>1</v>
      </c>
      <c r="Q226" s="28">
        <f>SUMIF(C218:C237,"유",E218:E237)</f>
        <v>0</v>
      </c>
      <c r="R226" s="28">
        <f>COUNTIF(X218:X237,"유국")</f>
        <v>0</v>
      </c>
      <c r="S226" s="28" t="s">
        <v>1</v>
      </c>
      <c r="T226" s="28">
        <f>SUMIF(X218:X237,"유국",E218:E237)</f>
        <v>0</v>
      </c>
      <c r="U226" s="28">
        <f t="shared" si="51"/>
        <v>0</v>
      </c>
      <c r="V226" s="28" t="s">
        <v>1</v>
      </c>
      <c r="W226" s="28">
        <f t="shared" si="52"/>
        <v>0</v>
      </c>
      <c r="X226" s="28" t="str">
        <f t="shared" si="50"/>
        <v/>
      </c>
    </row>
    <row r="227" spans="1:24" ht="28.9" customHeight="1">
      <c r="A227" s="41" t="str">
        <f t="shared" ref="A227:A235" si="54">IF(OR(ISNUMBER(E227),ISTEXT(C227)),A226+1," ")</f>
        <v xml:space="preserve"> </v>
      </c>
      <c r="B227" s="42"/>
      <c r="C227" s="43"/>
      <c r="D227" s="44"/>
      <c r="E227" s="44"/>
      <c r="F227" s="43"/>
      <c r="G227" s="43"/>
      <c r="H227" s="26"/>
      <c r="I227" s="26"/>
      <c r="J227" s="26"/>
      <c r="K227" s="26"/>
      <c r="L227" s="52"/>
      <c r="M227" s="50"/>
      <c r="N227" s="28" t="s">
        <v>11</v>
      </c>
      <c r="O227" s="28">
        <f>COUNTIF(C218:C237,"과")</f>
        <v>0</v>
      </c>
      <c r="P227" s="28" t="s">
        <v>1</v>
      </c>
      <c r="Q227" s="28">
        <f>SUMIF(C218:C237,"과",E218:E237)</f>
        <v>0</v>
      </c>
      <c r="R227" s="28">
        <f>COUNTIF(X218:X237,"과국")</f>
        <v>0</v>
      </c>
      <c r="S227" s="28" t="s">
        <v>1</v>
      </c>
      <c r="T227" s="28">
        <f>SUMIF(X218:X237,"과국",E218:E237)</f>
        <v>0</v>
      </c>
      <c r="U227" s="28">
        <f t="shared" si="51"/>
        <v>0</v>
      </c>
      <c r="V227" s="28" t="s">
        <v>1</v>
      </c>
      <c r="W227" s="28">
        <f t="shared" si="52"/>
        <v>0</v>
      </c>
      <c r="X227" s="28" t="str">
        <f t="shared" si="50"/>
        <v/>
      </c>
    </row>
    <row r="228" spans="1:24" ht="28.9" customHeight="1">
      <c r="A228" s="41" t="str">
        <f t="shared" si="54"/>
        <v xml:space="preserve"> </v>
      </c>
      <c r="B228" s="42"/>
      <c r="C228" s="43"/>
      <c r="D228" s="44"/>
      <c r="E228" s="44"/>
      <c r="F228" s="43"/>
      <c r="G228" s="43"/>
      <c r="H228" s="26"/>
      <c r="I228" s="26"/>
      <c r="J228" s="26"/>
      <c r="K228" s="26"/>
      <c r="L228" s="52"/>
      <c r="M228" s="50"/>
      <c r="N228" s="28" t="s">
        <v>12</v>
      </c>
      <c r="O228" s="28">
        <f>COUNTIF(C218:C237,"묘")</f>
        <v>0</v>
      </c>
      <c r="P228" s="28" t="s">
        <v>1</v>
      </c>
      <c r="Q228" s="28">
        <f>SUMIF(C218:C237,"묘",E218:E237)</f>
        <v>0</v>
      </c>
      <c r="R228" s="28">
        <f>COUNTIF(X218:X237,"묘국")</f>
        <v>0</v>
      </c>
      <c r="S228" s="28" t="s">
        <v>1</v>
      </c>
      <c r="T228" s="28">
        <f>SUMIF(X218:X237,"묘국",E218:E237)</f>
        <v>0</v>
      </c>
      <c r="U228" s="28">
        <f t="shared" si="51"/>
        <v>0</v>
      </c>
      <c r="V228" s="28" t="s">
        <v>1</v>
      </c>
      <c r="W228" s="28">
        <f t="shared" si="52"/>
        <v>0</v>
      </c>
      <c r="X228" s="28" t="str">
        <f t="shared" si="50"/>
        <v/>
      </c>
    </row>
    <row r="229" spans="1:24" ht="28.9" customHeight="1">
      <c r="A229" s="41" t="str">
        <f t="shared" si="54"/>
        <v xml:space="preserve"> </v>
      </c>
      <c r="B229" s="42"/>
      <c r="C229" s="43"/>
      <c r="D229" s="44"/>
      <c r="E229" s="44"/>
      <c r="F229" s="43"/>
      <c r="G229" s="43"/>
      <c r="H229" s="26"/>
      <c r="I229" s="26"/>
      <c r="J229" s="26"/>
      <c r="K229" s="26"/>
      <c r="L229" s="52"/>
      <c r="M229" s="50"/>
      <c r="N229" s="28" t="s">
        <v>13</v>
      </c>
      <c r="O229" s="28">
        <f>COUNTIF(C218:C237,"목")</f>
        <v>0</v>
      </c>
      <c r="P229" s="28" t="s">
        <v>1</v>
      </c>
      <c r="Q229" s="28">
        <f>SUMIF(C218:C237,"목",E218:E237)</f>
        <v>0</v>
      </c>
      <c r="R229" s="28">
        <f>COUNTIF(X218:X237,"목국")</f>
        <v>0</v>
      </c>
      <c r="S229" s="28" t="s">
        <v>1</v>
      </c>
      <c r="T229" s="28">
        <f>SUMIF(X218:X237,"목국",E218:E237)</f>
        <v>0</v>
      </c>
      <c r="U229" s="28">
        <f t="shared" si="51"/>
        <v>0</v>
      </c>
      <c r="V229" s="28" t="s">
        <v>1</v>
      </c>
      <c r="W229" s="28">
        <f t="shared" si="52"/>
        <v>0</v>
      </c>
      <c r="X229" s="28" t="str">
        <f t="shared" si="50"/>
        <v/>
      </c>
    </row>
    <row r="230" spans="1:24" ht="28.9" customHeight="1">
      <c r="A230" s="41" t="str">
        <f t="shared" si="54"/>
        <v xml:space="preserve"> </v>
      </c>
      <c r="B230" s="42"/>
      <c r="C230" s="43"/>
      <c r="D230" s="44"/>
      <c r="E230" s="44"/>
      <c r="F230" s="43"/>
      <c r="G230" s="43"/>
      <c r="H230" s="26"/>
      <c r="I230" s="26"/>
      <c r="J230" s="26"/>
      <c r="K230" s="26"/>
      <c r="L230" s="52"/>
      <c r="M230" s="50"/>
      <c r="N230" s="28" t="s">
        <v>14</v>
      </c>
      <c r="O230" s="28">
        <f>COUNTIF(C218:C237,"잡")</f>
        <v>0</v>
      </c>
      <c r="P230" s="28" t="s">
        <v>1</v>
      </c>
      <c r="Q230" s="28">
        <f>SUMIF(C218:C237,"잡",E218:E237)</f>
        <v>0</v>
      </c>
      <c r="R230" s="28">
        <f>COUNTIF(X218:X237,"잡국")</f>
        <v>0</v>
      </c>
      <c r="S230" s="28" t="s">
        <v>1</v>
      </c>
      <c r="T230" s="28">
        <f>SUMIF(X218:X237,"잡국",E218:E237)</f>
        <v>0</v>
      </c>
      <c r="U230" s="28">
        <f t="shared" si="51"/>
        <v>0</v>
      </c>
      <c r="V230" s="28" t="s">
        <v>1</v>
      </c>
      <c r="W230" s="28">
        <f t="shared" si="52"/>
        <v>0</v>
      </c>
      <c r="X230" s="28" t="str">
        <f t="shared" si="50"/>
        <v/>
      </c>
    </row>
    <row r="231" spans="1:24" ht="28.9" customHeight="1">
      <c r="A231" s="41" t="str">
        <f t="shared" si="54"/>
        <v xml:space="preserve"> </v>
      </c>
      <c r="B231" s="42"/>
      <c r="C231" s="43"/>
      <c r="D231" s="44"/>
      <c r="E231" s="44"/>
      <c r="F231" s="43"/>
      <c r="G231" s="43"/>
      <c r="H231" s="26"/>
      <c r="I231" s="26"/>
      <c r="J231" s="26"/>
      <c r="K231" s="26"/>
      <c r="L231" s="52"/>
      <c r="M231" s="50"/>
      <c r="N231" s="28" t="s">
        <v>15</v>
      </c>
      <c r="O231" s="28">
        <f>COUNTIF(C218:C237,"학")</f>
        <v>0</v>
      </c>
      <c r="P231" s="28" t="s">
        <v>1</v>
      </c>
      <c r="Q231" s="28">
        <f>SUMIF(C218:C237,"학",E218:E237)</f>
        <v>0</v>
      </c>
      <c r="R231" s="28">
        <f>COUNTIF(X218:X237,"학국")</f>
        <v>0</v>
      </c>
      <c r="S231" s="28" t="s">
        <v>1</v>
      </c>
      <c r="T231" s="28">
        <f>SUMIF(X218:X237,"학국",E218:E237)</f>
        <v>0</v>
      </c>
      <c r="U231" s="28">
        <f t="shared" si="51"/>
        <v>0</v>
      </c>
      <c r="V231" s="28" t="s">
        <v>1</v>
      </c>
      <c r="W231" s="28">
        <f t="shared" si="52"/>
        <v>0</v>
      </c>
      <c r="X231" s="28" t="str">
        <f t="shared" si="50"/>
        <v/>
      </c>
    </row>
    <row r="232" spans="1:24" ht="28.9" customHeight="1">
      <c r="A232" s="41" t="str">
        <f t="shared" si="54"/>
        <v xml:space="preserve"> </v>
      </c>
      <c r="B232" s="42"/>
      <c r="C232" s="43"/>
      <c r="D232" s="44"/>
      <c r="E232" s="44"/>
      <c r="F232" s="43"/>
      <c r="G232" s="43"/>
      <c r="H232" s="26"/>
      <c r="I232" s="26"/>
      <c r="J232" s="26"/>
      <c r="K232" s="26"/>
      <c r="L232" s="52"/>
      <c r="M232" s="50"/>
      <c r="N232" s="28" t="s">
        <v>16</v>
      </c>
      <c r="O232" s="28">
        <f>COUNTIF(C218:C237,"수")</f>
        <v>0</v>
      </c>
      <c r="P232" s="28" t="s">
        <v>1</v>
      </c>
      <c r="Q232" s="28">
        <f>SUMIF(C218:C237,"수",E218:E237)</f>
        <v>0</v>
      </c>
      <c r="R232" s="28">
        <f>COUNTIF(X218:X237,"수국")</f>
        <v>0</v>
      </c>
      <c r="S232" s="28" t="s">
        <v>1</v>
      </c>
      <c r="T232" s="28">
        <f>SUMIF(X218:X237,"수국",E218:E237)</f>
        <v>0</v>
      </c>
      <c r="U232" s="28">
        <f t="shared" si="51"/>
        <v>0</v>
      </c>
      <c r="V232" s="28" t="s">
        <v>1</v>
      </c>
      <c r="W232" s="28">
        <f t="shared" si="52"/>
        <v>0</v>
      </c>
      <c r="X232" s="28" t="str">
        <f t="shared" ref="X232:X247" si="55">CONCATENATE(C232,H232)</f>
        <v/>
      </c>
    </row>
    <row r="233" spans="1:24" ht="28.9" customHeight="1">
      <c r="A233" s="41" t="str">
        <f t="shared" si="54"/>
        <v xml:space="preserve"> </v>
      </c>
      <c r="B233" s="42"/>
      <c r="C233" s="43"/>
      <c r="D233" s="44"/>
      <c r="E233" s="44"/>
      <c r="F233" s="43"/>
      <c r="G233" s="43"/>
      <c r="H233" s="26"/>
      <c r="I233" s="26"/>
      <c r="J233" s="26"/>
      <c r="K233" s="26"/>
      <c r="L233" s="52"/>
      <c r="M233" s="50"/>
      <c r="N233" s="29" t="s">
        <v>17</v>
      </c>
      <c r="O233" s="28">
        <f>COUNTIF(C218:C237,"장")</f>
        <v>0</v>
      </c>
      <c r="P233" s="28" t="s">
        <v>1</v>
      </c>
      <c r="Q233" s="28">
        <f>SUMIF(C218:C237,"장",E218:E237)</f>
        <v>0</v>
      </c>
      <c r="R233" s="28">
        <f>COUNTIF(X218:X237,"장국")</f>
        <v>0</v>
      </c>
      <c r="S233" s="28" t="s">
        <v>1</v>
      </c>
      <c r="T233" s="28">
        <f>SUMIF(X218:X237,"장국",E218:E237)</f>
        <v>0</v>
      </c>
      <c r="U233" s="28">
        <f t="shared" si="51"/>
        <v>0</v>
      </c>
      <c r="V233" s="28" t="s">
        <v>1</v>
      </c>
      <c r="W233" s="28">
        <f t="shared" si="52"/>
        <v>0</v>
      </c>
      <c r="X233" s="30" t="str">
        <f t="shared" si="55"/>
        <v/>
      </c>
    </row>
    <row r="234" spans="1:24" ht="28.9" customHeight="1">
      <c r="A234" s="41" t="str">
        <f t="shared" si="54"/>
        <v xml:space="preserve"> </v>
      </c>
      <c r="B234" s="42"/>
      <c r="C234" s="43"/>
      <c r="D234" s="44"/>
      <c r="E234" s="44"/>
      <c r="F234" s="43"/>
      <c r="G234" s="43"/>
      <c r="H234" s="26"/>
      <c r="I234" s="26"/>
      <c r="J234" s="26"/>
      <c r="K234" s="26"/>
      <c r="L234" s="52"/>
      <c r="M234" s="50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tr">
        <f t="shared" si="55"/>
        <v/>
      </c>
    </row>
    <row r="235" spans="1:24" ht="28.9" customHeight="1">
      <c r="A235" s="41" t="str">
        <f t="shared" si="54"/>
        <v xml:space="preserve"> </v>
      </c>
      <c r="B235" s="42"/>
      <c r="C235" s="43"/>
      <c r="D235" s="44"/>
      <c r="E235" s="44"/>
      <c r="F235" s="43"/>
      <c r="G235" s="43"/>
      <c r="H235" s="26"/>
      <c r="I235" s="26"/>
      <c r="J235" s="26"/>
      <c r="K235" s="26"/>
      <c r="L235" s="52"/>
      <c r="M235" s="50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tr">
        <f t="shared" si="55"/>
        <v/>
      </c>
    </row>
    <row r="236" spans="1:24" ht="28.9" customHeight="1">
      <c r="A236" s="41" t="str">
        <f>IF(OR(ISNUMBER(E236),ISTEXT(C236)),A235+1," ")</f>
        <v xml:space="preserve"> </v>
      </c>
      <c r="B236" s="42"/>
      <c r="C236" s="43"/>
      <c r="D236" s="44"/>
      <c r="E236" s="44"/>
      <c r="F236" s="43"/>
      <c r="G236" s="43"/>
      <c r="H236" s="26"/>
      <c r="I236" s="26"/>
      <c r="J236" s="26"/>
      <c r="K236" s="26"/>
      <c r="L236" s="52"/>
      <c r="M236" s="50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30" t="str">
        <f t="shared" si="55"/>
        <v/>
      </c>
    </row>
    <row r="237" spans="1:24" ht="28.9" customHeight="1">
      <c r="A237" s="41" t="str">
        <f>IF(OR(ISNUMBER(E237),ISTEXT(C237)),A236+1," ")</f>
        <v xml:space="preserve"> </v>
      </c>
      <c r="B237" s="42"/>
      <c r="C237" s="43"/>
      <c r="D237" s="44"/>
      <c r="E237" s="44"/>
      <c r="F237" s="43"/>
      <c r="G237" s="43"/>
      <c r="H237" s="26"/>
      <c r="I237" s="26"/>
      <c r="J237" s="26"/>
      <c r="K237" s="26"/>
      <c r="L237" s="52"/>
      <c r="M237" s="50"/>
      <c r="N237" s="28" t="s">
        <v>18</v>
      </c>
      <c r="O237" s="28">
        <f>COUNTIF(C218:C237," ")</f>
        <v>0</v>
      </c>
      <c r="P237" s="28" t="s">
        <v>1</v>
      </c>
      <c r="Q237" s="28">
        <f>SUMIF(C218:C237," ",E218:E237)</f>
        <v>0</v>
      </c>
      <c r="R237" s="28"/>
      <c r="S237" s="28" t="s">
        <v>1</v>
      </c>
      <c r="T237" s="28"/>
      <c r="U237" s="28">
        <f>O237</f>
        <v>0</v>
      </c>
      <c r="V237" s="28" t="s">
        <v>1</v>
      </c>
      <c r="W237" s="28">
        <f>Q237</f>
        <v>0</v>
      </c>
      <c r="X237" s="28" t="str">
        <f t="shared" si="55"/>
        <v/>
      </c>
    </row>
    <row r="238" spans="1:24" ht="28.9" customHeight="1">
      <c r="A238" s="45" t="s">
        <v>35</v>
      </c>
      <c r="B238" s="46"/>
      <c r="C238" s="47"/>
      <c r="D238" s="48"/>
      <c r="E238" s="49">
        <f>SUM(E218:E237)</f>
        <v>0</v>
      </c>
      <c r="F238" s="47"/>
      <c r="G238" s="47"/>
      <c r="H238" s="31"/>
      <c r="I238" s="31"/>
      <c r="J238" s="31"/>
      <c r="K238" s="31"/>
      <c r="L238" s="33"/>
      <c r="M238" s="51"/>
      <c r="N238" s="29" t="s">
        <v>0</v>
      </c>
      <c r="O238" s="28">
        <f>SUM(O218:O237)</f>
        <v>0</v>
      </c>
      <c r="P238" s="28" t="s">
        <v>1</v>
      </c>
      <c r="Q238" s="28">
        <f>SUM(Q218:Q237)</f>
        <v>0</v>
      </c>
      <c r="R238" s="28">
        <f>SUM(R218:R237)</f>
        <v>0</v>
      </c>
      <c r="S238" s="28" t="s">
        <v>1</v>
      </c>
      <c r="T238" s="28">
        <f>SUM(T218:T237)</f>
        <v>0</v>
      </c>
      <c r="U238" s="28">
        <f>SUM(U218:U237)</f>
        <v>0</v>
      </c>
      <c r="V238" s="28" t="s">
        <v>1</v>
      </c>
      <c r="W238" s="28">
        <f>SUM(W218:W237)</f>
        <v>0</v>
      </c>
      <c r="X238" s="28" t="str">
        <f t="shared" si="55"/>
        <v/>
      </c>
    </row>
    <row r="239" spans="1:24" ht="28.9" customHeight="1">
      <c r="A239" s="41" t="str">
        <f>IF(OR(ISNUMBER(E239),ISTEXT(C239)),A237+1," ")</f>
        <v xml:space="preserve"> </v>
      </c>
      <c r="B239" s="42"/>
      <c r="C239" s="43"/>
      <c r="D239" s="44"/>
      <c r="E239" s="44"/>
      <c r="F239" s="43"/>
      <c r="G239" s="43"/>
      <c r="H239" s="26"/>
      <c r="I239" s="26"/>
      <c r="J239" s="26"/>
      <c r="K239" s="27"/>
      <c r="L239" s="52"/>
      <c r="M239" s="50"/>
      <c r="N239" s="28" t="s">
        <v>2</v>
      </c>
      <c r="O239" s="28">
        <f>COUNTIF(C239:C258,"전")</f>
        <v>0</v>
      </c>
      <c r="P239" s="28" t="s">
        <v>1</v>
      </c>
      <c r="Q239" s="28">
        <f>SUMIF(C239:C258,"전",E239:E258)</f>
        <v>0</v>
      </c>
      <c r="R239" s="28">
        <f>COUNTIF(X239:X258,"전국")</f>
        <v>0</v>
      </c>
      <c r="S239" s="28" t="s">
        <v>1</v>
      </c>
      <c r="T239" s="28">
        <f>SUMIF(X239:X258,"전국",E239:E258)</f>
        <v>0</v>
      </c>
      <c r="U239" s="28">
        <f t="shared" ref="U239:U254" si="56">O239-R239</f>
        <v>0</v>
      </c>
      <c r="V239" s="28" t="s">
        <v>1</v>
      </c>
      <c r="W239" s="28">
        <f t="shared" ref="W239:W254" si="57">Q239-T239</f>
        <v>0</v>
      </c>
      <c r="X239" s="28" t="str">
        <f t="shared" si="55"/>
        <v/>
      </c>
    </row>
    <row r="240" spans="1:24" ht="28.9" customHeight="1">
      <c r="A240" s="41" t="str">
        <f t="shared" ref="A240:A246" si="58">IF(OR(ISNUMBER(E240),ISTEXT(C240)),A239+1," ")</f>
        <v xml:space="preserve"> </v>
      </c>
      <c r="B240" s="42"/>
      <c r="C240" s="43"/>
      <c r="D240" s="44"/>
      <c r="E240" s="44"/>
      <c r="F240" s="43"/>
      <c r="G240" s="43"/>
      <c r="H240" s="26"/>
      <c r="I240" s="26"/>
      <c r="J240" s="26"/>
      <c r="K240" s="26"/>
      <c r="L240" s="52"/>
      <c r="M240" s="50"/>
      <c r="N240" s="28" t="s">
        <v>3</v>
      </c>
      <c r="O240" s="28">
        <f>COUNTIF(C239:C258,"답")</f>
        <v>0</v>
      </c>
      <c r="P240" s="28" t="s">
        <v>1</v>
      </c>
      <c r="Q240" s="28">
        <f>SUMIF(C239:C258,"답",E239:E258)</f>
        <v>0</v>
      </c>
      <c r="R240" s="28">
        <f>COUNTIF(X239:X258,"답국")</f>
        <v>0</v>
      </c>
      <c r="S240" s="28" t="s">
        <v>1</v>
      </c>
      <c r="T240" s="28">
        <f>SUMIF(X239:X258,"답국",E239:E258)</f>
        <v>0</v>
      </c>
      <c r="U240" s="28">
        <f t="shared" si="56"/>
        <v>0</v>
      </c>
      <c r="V240" s="28" t="s">
        <v>1</v>
      </c>
      <c r="W240" s="28">
        <f t="shared" si="57"/>
        <v>0</v>
      </c>
      <c r="X240" s="28" t="str">
        <f t="shared" si="55"/>
        <v/>
      </c>
    </row>
    <row r="241" spans="1:24" ht="28.9" customHeight="1">
      <c r="A241" s="41" t="str">
        <f t="shared" si="58"/>
        <v xml:space="preserve"> </v>
      </c>
      <c r="B241" s="42"/>
      <c r="C241" s="43"/>
      <c r="D241" s="44"/>
      <c r="E241" s="44"/>
      <c r="F241" s="43"/>
      <c r="G241" s="43"/>
      <c r="H241" s="26"/>
      <c r="I241" s="26"/>
      <c r="J241" s="26"/>
      <c r="K241" s="26"/>
      <c r="L241" s="52"/>
      <c r="M241" s="50"/>
      <c r="N241" s="28" t="s">
        <v>4</v>
      </c>
      <c r="O241" s="28">
        <f>COUNTIF(C239:C258,"임")</f>
        <v>0</v>
      </c>
      <c r="P241" s="28" t="s">
        <v>1</v>
      </c>
      <c r="Q241" s="28">
        <f>SUMIF(C239:C258,"임",E239:E258)</f>
        <v>0</v>
      </c>
      <c r="R241" s="28">
        <f>COUNTIF(X239:X258,"임국")</f>
        <v>0</v>
      </c>
      <c r="S241" s="28" t="s">
        <v>1</v>
      </c>
      <c r="T241" s="28">
        <f>SUMIF(X239:X258,"임국",E239:E258)</f>
        <v>0</v>
      </c>
      <c r="U241" s="28">
        <f t="shared" si="56"/>
        <v>0</v>
      </c>
      <c r="V241" s="28" t="s">
        <v>1</v>
      </c>
      <c r="W241" s="28">
        <f t="shared" si="57"/>
        <v>0</v>
      </c>
      <c r="X241" s="28" t="str">
        <f t="shared" si="55"/>
        <v/>
      </c>
    </row>
    <row r="242" spans="1:24" ht="28.9" customHeight="1">
      <c r="A242" s="41" t="str">
        <f t="shared" si="58"/>
        <v xml:space="preserve"> </v>
      </c>
      <c r="B242" s="42"/>
      <c r="C242" s="43"/>
      <c r="D242" s="44"/>
      <c r="E242" s="44"/>
      <c r="F242" s="43"/>
      <c r="G242" s="43"/>
      <c r="H242" s="26"/>
      <c r="I242" s="26"/>
      <c r="J242" s="26"/>
      <c r="K242" s="26"/>
      <c r="L242" s="52"/>
      <c r="M242" s="50"/>
      <c r="N242" s="28" t="s">
        <v>5</v>
      </c>
      <c r="O242" s="28">
        <f>COUNTIF(C239:C258,"대")</f>
        <v>0</v>
      </c>
      <c r="P242" s="28" t="s">
        <v>1</v>
      </c>
      <c r="Q242" s="28">
        <f>SUMIF(C239:C258,"대",E239:E258)</f>
        <v>0</v>
      </c>
      <c r="R242" s="28">
        <f>COUNTIF(X239:X258,"대국")</f>
        <v>0</v>
      </c>
      <c r="S242" s="28" t="s">
        <v>1</v>
      </c>
      <c r="T242" s="28">
        <f>SUMIF(X239:X258,"대국",E239:E258)</f>
        <v>0</v>
      </c>
      <c r="U242" s="28">
        <f t="shared" si="56"/>
        <v>0</v>
      </c>
      <c r="V242" s="28" t="s">
        <v>1</v>
      </c>
      <c r="W242" s="28">
        <f t="shared" si="57"/>
        <v>0</v>
      </c>
      <c r="X242" s="28" t="str">
        <f t="shared" si="55"/>
        <v/>
      </c>
    </row>
    <row r="243" spans="1:24" ht="28.9" customHeight="1">
      <c r="A243" s="41" t="str">
        <f t="shared" si="58"/>
        <v xml:space="preserve"> </v>
      </c>
      <c r="B243" s="42"/>
      <c r="C243" s="43"/>
      <c r="D243" s="44"/>
      <c r="E243" s="44"/>
      <c r="F243" s="43"/>
      <c r="G243" s="43"/>
      <c r="H243" s="26"/>
      <c r="I243" s="26"/>
      <c r="J243" s="26"/>
      <c r="K243" s="26"/>
      <c r="L243" s="52"/>
      <c r="M243" s="50"/>
      <c r="N243" s="28" t="s">
        <v>6</v>
      </c>
      <c r="O243" s="28">
        <f>COUNTIF(C239:C258,"도")</f>
        <v>0</v>
      </c>
      <c r="P243" s="28" t="s">
        <v>1</v>
      </c>
      <c r="Q243" s="28">
        <f>SUMIF(C239:C258,"도",E239:E258)</f>
        <v>0</v>
      </c>
      <c r="R243" s="28">
        <f>COUNTIF(X239:X258,"도국")</f>
        <v>0</v>
      </c>
      <c r="S243" s="28" t="s">
        <v>1</v>
      </c>
      <c r="T243" s="28">
        <f>SUMIF(X239:X258,"도국",E239:E258)</f>
        <v>0</v>
      </c>
      <c r="U243" s="28">
        <f t="shared" si="56"/>
        <v>0</v>
      </c>
      <c r="V243" s="28" t="s">
        <v>1</v>
      </c>
      <c r="W243" s="28">
        <f t="shared" si="57"/>
        <v>0</v>
      </c>
      <c r="X243" s="28" t="str">
        <f t="shared" si="55"/>
        <v/>
      </c>
    </row>
    <row r="244" spans="1:24" ht="28.9" customHeight="1">
      <c r="A244" s="41" t="str">
        <f t="shared" si="58"/>
        <v xml:space="preserve"> </v>
      </c>
      <c r="B244" s="42"/>
      <c r="C244" s="43"/>
      <c r="D244" s="44"/>
      <c r="E244" s="44"/>
      <c r="F244" s="43"/>
      <c r="G244" s="43"/>
      <c r="H244" s="26"/>
      <c r="I244" s="26"/>
      <c r="J244" s="26"/>
      <c r="K244" s="26"/>
      <c r="L244" s="52"/>
      <c r="M244" s="50"/>
      <c r="N244" s="28" t="s">
        <v>7</v>
      </c>
      <c r="O244" s="28">
        <f>COUNTIF(C239:C258,"천")</f>
        <v>0</v>
      </c>
      <c r="P244" s="28" t="s">
        <v>1</v>
      </c>
      <c r="Q244" s="28">
        <f>SUMIF(C239:C258,"천",E239:E258)</f>
        <v>0</v>
      </c>
      <c r="R244" s="28">
        <f>COUNTIF(X239:X258,"천국")</f>
        <v>0</v>
      </c>
      <c r="S244" s="28" t="s">
        <v>1</v>
      </c>
      <c r="T244" s="28">
        <f>SUMIF(X239:X258,"천국",E239:E258)</f>
        <v>0</v>
      </c>
      <c r="U244" s="28">
        <f t="shared" si="56"/>
        <v>0</v>
      </c>
      <c r="V244" s="28" t="s">
        <v>1</v>
      </c>
      <c r="W244" s="28">
        <f t="shared" si="57"/>
        <v>0</v>
      </c>
      <c r="X244" s="28" t="str">
        <f t="shared" si="55"/>
        <v/>
      </c>
    </row>
    <row r="245" spans="1:24" ht="28.9" customHeight="1">
      <c r="A245" s="41" t="str">
        <f t="shared" si="58"/>
        <v xml:space="preserve"> </v>
      </c>
      <c r="B245" s="42"/>
      <c r="C245" s="43"/>
      <c r="D245" s="44"/>
      <c r="E245" s="44"/>
      <c r="F245" s="43"/>
      <c r="G245" s="43"/>
      <c r="H245" s="26"/>
      <c r="I245" s="26"/>
      <c r="J245" s="26"/>
      <c r="K245" s="26"/>
      <c r="L245" s="52"/>
      <c r="M245" s="50"/>
      <c r="N245" s="28" t="s">
        <v>8</v>
      </c>
      <c r="O245" s="28">
        <f>COUNTIF(C239:C258,"구")</f>
        <v>0</v>
      </c>
      <c r="P245" s="28" t="s">
        <v>1</v>
      </c>
      <c r="Q245" s="28">
        <f>SUMIF(C239:C258,"구",E239:E258)</f>
        <v>0</v>
      </c>
      <c r="R245" s="28">
        <f>COUNTIF(X239:X258,"구국")</f>
        <v>0</v>
      </c>
      <c r="S245" s="28" t="s">
        <v>1</v>
      </c>
      <c r="T245" s="28">
        <f>SUMIF(X239:X258,"구국",E239:E258)</f>
        <v>0</v>
      </c>
      <c r="U245" s="28">
        <f t="shared" si="56"/>
        <v>0</v>
      </c>
      <c r="V245" s="28" t="s">
        <v>1</v>
      </c>
      <c r="W245" s="28">
        <f t="shared" si="57"/>
        <v>0</v>
      </c>
      <c r="X245" s="28" t="str">
        <f t="shared" si="55"/>
        <v/>
      </c>
    </row>
    <row r="246" spans="1:24" ht="28.9" customHeight="1">
      <c r="A246" s="41" t="str">
        <f t="shared" si="58"/>
        <v xml:space="preserve"> </v>
      </c>
      <c r="B246" s="42"/>
      <c r="C246" s="43"/>
      <c r="D246" s="44"/>
      <c r="E246" s="44"/>
      <c r="F246" s="43"/>
      <c r="G246" s="43"/>
      <c r="H246" s="26"/>
      <c r="I246" s="26"/>
      <c r="J246" s="26"/>
      <c r="K246" s="26"/>
      <c r="L246" s="52"/>
      <c r="M246" s="50"/>
      <c r="N246" s="28" t="s">
        <v>9</v>
      </c>
      <c r="O246" s="28">
        <f>COUNTIF(C239:C258,"제")</f>
        <v>0</v>
      </c>
      <c r="P246" s="28" t="s">
        <v>1</v>
      </c>
      <c r="Q246" s="28">
        <f>SUMIF(C239:C258,"제",E239:E258)</f>
        <v>0</v>
      </c>
      <c r="R246" s="28">
        <f>COUNTIF(X239:X258,"제국")</f>
        <v>0</v>
      </c>
      <c r="S246" s="28" t="s">
        <v>1</v>
      </c>
      <c r="T246" s="28">
        <f>SUMIF(X239:X258,"제국",E239:E258)</f>
        <v>0</v>
      </c>
      <c r="U246" s="28">
        <f t="shared" si="56"/>
        <v>0</v>
      </c>
      <c r="V246" s="28" t="s">
        <v>1</v>
      </c>
      <c r="W246" s="28">
        <f t="shared" si="57"/>
        <v>0</v>
      </c>
      <c r="X246" s="28" t="str">
        <f t="shared" si="55"/>
        <v/>
      </c>
    </row>
    <row r="247" spans="1:24" ht="28.9" customHeight="1">
      <c r="A247" s="41" t="str">
        <f t="shared" ref="A247:A256" si="59">IF(OR(ISNUMBER(E247),ISTEXT(C247)),A246+1," ")</f>
        <v xml:space="preserve"> </v>
      </c>
      <c r="B247" s="42"/>
      <c r="C247" s="43"/>
      <c r="D247" s="44"/>
      <c r="E247" s="44"/>
      <c r="F247" s="43"/>
      <c r="G247" s="43"/>
      <c r="H247" s="26"/>
      <c r="I247" s="26"/>
      <c r="J247" s="26"/>
      <c r="K247" s="26"/>
      <c r="L247" s="52"/>
      <c r="M247" s="50"/>
      <c r="N247" s="28" t="s">
        <v>10</v>
      </c>
      <c r="O247" s="28">
        <f>COUNTIF(C239:C258,"유")</f>
        <v>0</v>
      </c>
      <c r="P247" s="28" t="s">
        <v>1</v>
      </c>
      <c r="Q247" s="28">
        <f>SUMIF(C239:C258,"유",E239:E258)</f>
        <v>0</v>
      </c>
      <c r="R247" s="28">
        <f>COUNTIF(X239:X258,"유국")</f>
        <v>0</v>
      </c>
      <c r="S247" s="28" t="s">
        <v>1</v>
      </c>
      <c r="T247" s="28">
        <f>SUMIF(X239:X258,"유국",E239:E258)</f>
        <v>0</v>
      </c>
      <c r="U247" s="28">
        <f t="shared" si="56"/>
        <v>0</v>
      </c>
      <c r="V247" s="28" t="s">
        <v>1</v>
      </c>
      <c r="W247" s="28">
        <f t="shared" si="57"/>
        <v>0</v>
      </c>
      <c r="X247" s="28" t="str">
        <f t="shared" si="55"/>
        <v/>
      </c>
    </row>
    <row r="248" spans="1:24" ht="28.9" customHeight="1">
      <c r="A248" s="41" t="str">
        <f t="shared" si="59"/>
        <v xml:space="preserve"> </v>
      </c>
      <c r="B248" s="42"/>
      <c r="C248" s="43"/>
      <c r="D248" s="44"/>
      <c r="E248" s="44"/>
      <c r="F248" s="43"/>
      <c r="G248" s="43"/>
      <c r="H248" s="26"/>
      <c r="I248" s="26"/>
      <c r="J248" s="26"/>
      <c r="K248" s="26"/>
      <c r="L248" s="52"/>
      <c r="M248" s="50"/>
      <c r="N248" s="28" t="s">
        <v>11</v>
      </c>
      <c r="O248" s="28">
        <f>COUNTIF(C239:C258,"과")</f>
        <v>0</v>
      </c>
      <c r="P248" s="28" t="s">
        <v>1</v>
      </c>
      <c r="Q248" s="28">
        <f>SUMIF(C239:C258,"과",E239:E258)</f>
        <v>0</v>
      </c>
      <c r="R248" s="28">
        <f>COUNTIF(X239:X258,"과국")</f>
        <v>0</v>
      </c>
      <c r="S248" s="28" t="s">
        <v>1</v>
      </c>
      <c r="T248" s="28">
        <f>SUMIF(X239:X258,"과국",E239:E258)</f>
        <v>0</v>
      </c>
      <c r="U248" s="28">
        <f t="shared" si="56"/>
        <v>0</v>
      </c>
      <c r="V248" s="28" t="s">
        <v>1</v>
      </c>
      <c r="W248" s="28">
        <f t="shared" si="57"/>
        <v>0</v>
      </c>
      <c r="X248" s="28" t="str">
        <f t="shared" ref="X248:X263" si="60">CONCATENATE(C248,H248)</f>
        <v/>
      </c>
    </row>
    <row r="249" spans="1:24" ht="28.9" customHeight="1">
      <c r="A249" s="41" t="str">
        <f t="shared" si="59"/>
        <v xml:space="preserve"> </v>
      </c>
      <c r="B249" s="42"/>
      <c r="C249" s="43"/>
      <c r="D249" s="44"/>
      <c r="E249" s="44"/>
      <c r="F249" s="43"/>
      <c r="G249" s="43"/>
      <c r="H249" s="26"/>
      <c r="I249" s="26"/>
      <c r="J249" s="26"/>
      <c r="K249" s="26"/>
      <c r="L249" s="52"/>
      <c r="M249" s="50"/>
      <c r="N249" s="28" t="s">
        <v>12</v>
      </c>
      <c r="O249" s="28">
        <f>COUNTIF(C239:C258,"묘")</f>
        <v>0</v>
      </c>
      <c r="P249" s="28" t="s">
        <v>1</v>
      </c>
      <c r="Q249" s="28">
        <f>SUMIF(C239:C258,"묘",E239:E258)</f>
        <v>0</v>
      </c>
      <c r="R249" s="28">
        <f>COUNTIF(X239:X258,"묘국")</f>
        <v>0</v>
      </c>
      <c r="S249" s="28" t="s">
        <v>1</v>
      </c>
      <c r="T249" s="28">
        <f>SUMIF(X239:X258,"묘국",E239:E258)</f>
        <v>0</v>
      </c>
      <c r="U249" s="28">
        <f t="shared" si="56"/>
        <v>0</v>
      </c>
      <c r="V249" s="28" t="s">
        <v>1</v>
      </c>
      <c r="W249" s="28">
        <f t="shared" si="57"/>
        <v>0</v>
      </c>
      <c r="X249" s="28" t="str">
        <f t="shared" si="60"/>
        <v/>
      </c>
    </row>
    <row r="250" spans="1:24" ht="28.9" customHeight="1">
      <c r="A250" s="41" t="str">
        <f t="shared" si="59"/>
        <v xml:space="preserve"> </v>
      </c>
      <c r="B250" s="42"/>
      <c r="C250" s="43"/>
      <c r="D250" s="44"/>
      <c r="E250" s="44"/>
      <c r="F250" s="43"/>
      <c r="G250" s="43"/>
      <c r="H250" s="26"/>
      <c r="I250" s="26"/>
      <c r="J250" s="26"/>
      <c r="K250" s="26"/>
      <c r="L250" s="52"/>
      <c r="M250" s="50"/>
      <c r="N250" s="28" t="s">
        <v>13</v>
      </c>
      <c r="O250" s="28">
        <f>COUNTIF(C239:C258,"목")</f>
        <v>0</v>
      </c>
      <c r="P250" s="28" t="s">
        <v>1</v>
      </c>
      <c r="Q250" s="28">
        <f>SUMIF(C239:C258,"목",E239:E258)</f>
        <v>0</v>
      </c>
      <c r="R250" s="28">
        <f>COUNTIF(X239:X258,"목국")</f>
        <v>0</v>
      </c>
      <c r="S250" s="28" t="s">
        <v>1</v>
      </c>
      <c r="T250" s="28">
        <f>SUMIF(X239:X258,"목국",E239:E258)</f>
        <v>0</v>
      </c>
      <c r="U250" s="28">
        <f t="shared" si="56"/>
        <v>0</v>
      </c>
      <c r="V250" s="28" t="s">
        <v>1</v>
      </c>
      <c r="W250" s="28">
        <f t="shared" si="57"/>
        <v>0</v>
      </c>
      <c r="X250" s="28" t="str">
        <f t="shared" si="60"/>
        <v/>
      </c>
    </row>
    <row r="251" spans="1:24" ht="28.9" customHeight="1">
      <c r="A251" s="41" t="str">
        <f t="shared" si="59"/>
        <v xml:space="preserve"> </v>
      </c>
      <c r="B251" s="42"/>
      <c r="C251" s="43"/>
      <c r="D251" s="44"/>
      <c r="E251" s="44"/>
      <c r="F251" s="43"/>
      <c r="G251" s="43"/>
      <c r="H251" s="26"/>
      <c r="I251" s="26"/>
      <c r="J251" s="26"/>
      <c r="K251" s="26"/>
      <c r="L251" s="52"/>
      <c r="M251" s="50"/>
      <c r="N251" s="28" t="s">
        <v>14</v>
      </c>
      <c r="O251" s="28">
        <f>COUNTIF(C239:C258,"잡")</f>
        <v>0</v>
      </c>
      <c r="P251" s="28" t="s">
        <v>1</v>
      </c>
      <c r="Q251" s="28">
        <f>SUMIF(C239:C258,"잡",E239:E258)</f>
        <v>0</v>
      </c>
      <c r="R251" s="28">
        <f>COUNTIF(X239:X258,"잡국")</f>
        <v>0</v>
      </c>
      <c r="S251" s="28" t="s">
        <v>1</v>
      </c>
      <c r="T251" s="28">
        <f>SUMIF(X239:X258,"잡국",E239:E258)</f>
        <v>0</v>
      </c>
      <c r="U251" s="28">
        <f t="shared" si="56"/>
        <v>0</v>
      </c>
      <c r="V251" s="28" t="s">
        <v>1</v>
      </c>
      <c r="W251" s="28">
        <f t="shared" si="57"/>
        <v>0</v>
      </c>
      <c r="X251" s="28" t="str">
        <f t="shared" si="60"/>
        <v/>
      </c>
    </row>
    <row r="252" spans="1:24" ht="28.9" customHeight="1">
      <c r="A252" s="41" t="str">
        <f t="shared" si="59"/>
        <v xml:space="preserve"> </v>
      </c>
      <c r="B252" s="42"/>
      <c r="C252" s="43"/>
      <c r="D252" s="44"/>
      <c r="E252" s="44"/>
      <c r="F252" s="43"/>
      <c r="G252" s="43"/>
      <c r="H252" s="26"/>
      <c r="I252" s="26"/>
      <c r="J252" s="26"/>
      <c r="K252" s="26"/>
      <c r="L252" s="52"/>
      <c r="M252" s="50"/>
      <c r="N252" s="28" t="s">
        <v>15</v>
      </c>
      <c r="O252" s="28">
        <f>COUNTIF(C239:C258,"학")</f>
        <v>0</v>
      </c>
      <c r="P252" s="28" t="s">
        <v>1</v>
      </c>
      <c r="Q252" s="28">
        <f>SUMIF(C239:C258,"학",E239:E258)</f>
        <v>0</v>
      </c>
      <c r="R252" s="28">
        <f>COUNTIF(X239:X258,"학국")</f>
        <v>0</v>
      </c>
      <c r="S252" s="28" t="s">
        <v>1</v>
      </c>
      <c r="T252" s="28">
        <f>SUMIF(X239:X258,"학국",E239:E258)</f>
        <v>0</v>
      </c>
      <c r="U252" s="28">
        <f t="shared" si="56"/>
        <v>0</v>
      </c>
      <c r="V252" s="28" t="s">
        <v>1</v>
      </c>
      <c r="W252" s="28">
        <f t="shared" si="57"/>
        <v>0</v>
      </c>
      <c r="X252" s="28" t="str">
        <f t="shared" si="60"/>
        <v/>
      </c>
    </row>
    <row r="253" spans="1:24" ht="28.9" customHeight="1">
      <c r="A253" s="41" t="str">
        <f t="shared" si="59"/>
        <v xml:space="preserve"> </v>
      </c>
      <c r="B253" s="42"/>
      <c r="C253" s="43"/>
      <c r="D253" s="44"/>
      <c r="E253" s="44"/>
      <c r="F253" s="43"/>
      <c r="G253" s="43"/>
      <c r="H253" s="26"/>
      <c r="I253" s="26"/>
      <c r="J253" s="26"/>
      <c r="K253" s="26"/>
      <c r="L253" s="52"/>
      <c r="M253" s="50"/>
      <c r="N253" s="28" t="s">
        <v>16</v>
      </c>
      <c r="O253" s="28">
        <f>COUNTIF(C239:C258,"수")</f>
        <v>0</v>
      </c>
      <c r="P253" s="28" t="s">
        <v>1</v>
      </c>
      <c r="Q253" s="28">
        <f>SUMIF(C239:C258,"수",E239:E258)</f>
        <v>0</v>
      </c>
      <c r="R253" s="28">
        <f>COUNTIF(X239:X258,"수국")</f>
        <v>0</v>
      </c>
      <c r="S253" s="28" t="s">
        <v>1</v>
      </c>
      <c r="T253" s="28">
        <f>SUMIF(X239:X258,"수국",E239:E258)</f>
        <v>0</v>
      </c>
      <c r="U253" s="28">
        <f t="shared" si="56"/>
        <v>0</v>
      </c>
      <c r="V253" s="28" t="s">
        <v>1</v>
      </c>
      <c r="W253" s="28">
        <f t="shared" si="57"/>
        <v>0</v>
      </c>
      <c r="X253" s="28" t="str">
        <f t="shared" si="60"/>
        <v/>
      </c>
    </row>
    <row r="254" spans="1:24" ht="28.9" customHeight="1">
      <c r="A254" s="41" t="str">
        <f t="shared" si="59"/>
        <v xml:space="preserve"> </v>
      </c>
      <c r="B254" s="42"/>
      <c r="C254" s="43"/>
      <c r="D254" s="44"/>
      <c r="E254" s="44"/>
      <c r="F254" s="43"/>
      <c r="G254" s="43"/>
      <c r="H254" s="26"/>
      <c r="I254" s="26"/>
      <c r="J254" s="26"/>
      <c r="K254" s="26"/>
      <c r="L254" s="52"/>
      <c r="M254" s="50"/>
      <c r="N254" s="29" t="s">
        <v>17</v>
      </c>
      <c r="O254" s="28">
        <f>COUNTIF(C239:C258,"장")</f>
        <v>0</v>
      </c>
      <c r="P254" s="28" t="s">
        <v>1</v>
      </c>
      <c r="Q254" s="28">
        <f>SUMIF(C239:C258,"장",E239:E258)</f>
        <v>0</v>
      </c>
      <c r="R254" s="28">
        <f>COUNTIF(X239:X258,"장국")</f>
        <v>0</v>
      </c>
      <c r="S254" s="28" t="s">
        <v>1</v>
      </c>
      <c r="T254" s="28">
        <f>SUMIF(X239:X258,"장국",E239:E258)</f>
        <v>0</v>
      </c>
      <c r="U254" s="28">
        <f t="shared" si="56"/>
        <v>0</v>
      </c>
      <c r="V254" s="28" t="s">
        <v>1</v>
      </c>
      <c r="W254" s="28">
        <f t="shared" si="57"/>
        <v>0</v>
      </c>
      <c r="X254" s="30" t="str">
        <f t="shared" si="60"/>
        <v/>
      </c>
    </row>
    <row r="255" spans="1:24" ht="28.9" customHeight="1">
      <c r="A255" s="41" t="str">
        <f t="shared" si="59"/>
        <v xml:space="preserve"> </v>
      </c>
      <c r="B255" s="42"/>
      <c r="C255" s="43"/>
      <c r="D255" s="44"/>
      <c r="E255" s="44"/>
      <c r="F255" s="43"/>
      <c r="G255" s="43"/>
      <c r="H255" s="26"/>
      <c r="I255" s="26"/>
      <c r="J255" s="26"/>
      <c r="K255" s="26"/>
      <c r="L255" s="52"/>
      <c r="M255" s="50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tr">
        <f t="shared" si="60"/>
        <v/>
      </c>
    </row>
    <row r="256" spans="1:24" ht="28.9" customHeight="1">
      <c r="A256" s="41" t="str">
        <f t="shared" si="59"/>
        <v xml:space="preserve"> </v>
      </c>
      <c r="B256" s="42"/>
      <c r="C256" s="43"/>
      <c r="D256" s="44"/>
      <c r="E256" s="44"/>
      <c r="F256" s="43"/>
      <c r="G256" s="43"/>
      <c r="H256" s="26"/>
      <c r="I256" s="26"/>
      <c r="J256" s="26"/>
      <c r="K256" s="26"/>
      <c r="L256" s="52"/>
      <c r="M256" s="50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30" t="str">
        <f t="shared" si="60"/>
        <v/>
      </c>
    </row>
    <row r="257" spans="1:24" ht="28.9" customHeight="1">
      <c r="A257" s="41" t="str">
        <f>IF(OR(ISNUMBER(E257),ISTEXT(C257)),A256+1," ")</f>
        <v xml:space="preserve"> </v>
      </c>
      <c r="B257" s="42"/>
      <c r="C257" s="43"/>
      <c r="D257" s="44"/>
      <c r="E257" s="44"/>
      <c r="F257" s="43"/>
      <c r="G257" s="43"/>
      <c r="H257" s="26"/>
      <c r="I257" s="26"/>
      <c r="J257" s="26"/>
      <c r="K257" s="26"/>
      <c r="L257" s="52"/>
      <c r="M257" s="50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30" t="str">
        <f t="shared" si="60"/>
        <v/>
      </c>
    </row>
    <row r="258" spans="1:24" ht="28.9" customHeight="1">
      <c r="A258" s="41" t="str">
        <f>IF(OR(ISNUMBER(E258),ISTEXT(C258)),A257+1," ")</f>
        <v xml:space="preserve"> </v>
      </c>
      <c r="B258" s="42"/>
      <c r="C258" s="43"/>
      <c r="D258" s="44"/>
      <c r="E258" s="44"/>
      <c r="F258" s="43"/>
      <c r="G258" s="43"/>
      <c r="H258" s="26"/>
      <c r="I258" s="26"/>
      <c r="J258" s="26"/>
      <c r="K258" s="26"/>
      <c r="L258" s="52"/>
      <c r="M258" s="50"/>
      <c r="N258" s="28" t="s">
        <v>18</v>
      </c>
      <c r="O258" s="28">
        <f>COUNTIF(C239:C258," ")</f>
        <v>0</v>
      </c>
      <c r="P258" s="28" t="s">
        <v>1</v>
      </c>
      <c r="Q258" s="28">
        <f>SUMIF(C239:C258," ",E239:E258)</f>
        <v>0</v>
      </c>
      <c r="R258" s="28"/>
      <c r="S258" s="28" t="s">
        <v>1</v>
      </c>
      <c r="T258" s="28"/>
      <c r="U258" s="28">
        <f>O258</f>
        <v>0</v>
      </c>
      <c r="V258" s="28" t="s">
        <v>1</v>
      </c>
      <c r="W258" s="28">
        <f>Q258</f>
        <v>0</v>
      </c>
      <c r="X258" s="28" t="str">
        <f t="shared" si="60"/>
        <v/>
      </c>
    </row>
    <row r="259" spans="1:24" ht="28.9" customHeight="1">
      <c r="A259" s="45" t="s">
        <v>35</v>
      </c>
      <c r="B259" s="46"/>
      <c r="C259" s="47"/>
      <c r="D259" s="48"/>
      <c r="E259" s="49">
        <f>SUM(E239:E258)</f>
        <v>0</v>
      </c>
      <c r="F259" s="47"/>
      <c r="G259" s="47"/>
      <c r="H259" s="31"/>
      <c r="I259" s="31"/>
      <c r="J259" s="31"/>
      <c r="K259" s="31"/>
      <c r="L259" s="33"/>
      <c r="M259" s="51"/>
      <c r="N259" s="29" t="s">
        <v>0</v>
      </c>
      <c r="O259" s="28">
        <f>SUM(O239:O258)</f>
        <v>0</v>
      </c>
      <c r="P259" s="28" t="s">
        <v>1</v>
      </c>
      <c r="Q259" s="28">
        <f>SUM(Q239:Q258)</f>
        <v>0</v>
      </c>
      <c r="R259" s="28">
        <f>SUM(R239:R258)</f>
        <v>0</v>
      </c>
      <c r="S259" s="28" t="s">
        <v>1</v>
      </c>
      <c r="T259" s="28">
        <f>SUM(T239:T258)</f>
        <v>0</v>
      </c>
      <c r="U259" s="28">
        <f>SUM(U239:U258)</f>
        <v>0</v>
      </c>
      <c r="V259" s="28" t="s">
        <v>1</v>
      </c>
      <c r="W259" s="28">
        <f>SUM(W239:W258)</f>
        <v>0</v>
      </c>
      <c r="X259" s="28" t="str">
        <f t="shared" si="60"/>
        <v/>
      </c>
    </row>
    <row r="260" spans="1:24" ht="28.9" customHeight="1">
      <c r="A260" s="41" t="str">
        <f>IF(OR(ISNUMBER(E260),ISTEXT(C260)),A258+1," ")</f>
        <v xml:space="preserve"> </v>
      </c>
      <c r="B260" s="42"/>
      <c r="C260" s="43"/>
      <c r="D260" s="44"/>
      <c r="E260" s="44"/>
      <c r="F260" s="43"/>
      <c r="G260" s="43"/>
      <c r="H260" s="26"/>
      <c r="I260" s="26"/>
      <c r="J260" s="26"/>
      <c r="K260" s="27"/>
      <c r="L260" s="52"/>
      <c r="M260" s="50"/>
      <c r="N260" s="28" t="s">
        <v>2</v>
      </c>
      <c r="O260" s="28">
        <f>COUNTIF(C260:C279,"전")</f>
        <v>0</v>
      </c>
      <c r="P260" s="28" t="s">
        <v>1</v>
      </c>
      <c r="Q260" s="28">
        <f>SUMIF(C260:C279,"전",E260:E279)</f>
        <v>0</v>
      </c>
      <c r="R260" s="28">
        <f>COUNTIF(X260:X279,"전국")</f>
        <v>0</v>
      </c>
      <c r="S260" s="28" t="s">
        <v>1</v>
      </c>
      <c r="T260" s="28">
        <f>SUMIF(X260:X279,"전국",E260:E279)</f>
        <v>0</v>
      </c>
      <c r="U260" s="28">
        <f t="shared" ref="U260:U275" si="61">O260-R260</f>
        <v>0</v>
      </c>
      <c r="V260" s="28" t="s">
        <v>1</v>
      </c>
      <c r="W260" s="28">
        <f t="shared" ref="W260:W275" si="62">Q260-T260</f>
        <v>0</v>
      </c>
      <c r="X260" s="28" t="str">
        <f t="shared" si="60"/>
        <v/>
      </c>
    </row>
    <row r="261" spans="1:24" ht="28.9" customHeight="1">
      <c r="A261" s="41" t="str">
        <f t="shared" ref="A261:A266" si="63">IF(OR(ISNUMBER(E261),ISTEXT(C261)),A260+1," ")</f>
        <v xml:space="preserve"> </v>
      </c>
      <c r="B261" s="42"/>
      <c r="C261" s="43"/>
      <c r="D261" s="44"/>
      <c r="E261" s="44"/>
      <c r="F261" s="43"/>
      <c r="G261" s="43"/>
      <c r="H261" s="26"/>
      <c r="I261" s="26"/>
      <c r="J261" s="26"/>
      <c r="K261" s="26"/>
      <c r="L261" s="52"/>
      <c r="M261" s="50"/>
      <c r="N261" s="28" t="s">
        <v>3</v>
      </c>
      <c r="O261" s="28">
        <f>COUNTIF(C260:C279,"답")</f>
        <v>0</v>
      </c>
      <c r="P261" s="28" t="s">
        <v>1</v>
      </c>
      <c r="Q261" s="28">
        <f>SUMIF(C260:C279,"답",E260:E279)</f>
        <v>0</v>
      </c>
      <c r="R261" s="28">
        <f>COUNTIF(X260:X279,"답국")</f>
        <v>0</v>
      </c>
      <c r="S261" s="28" t="s">
        <v>1</v>
      </c>
      <c r="T261" s="28">
        <f>SUMIF(X260:X279,"답국",E260:E279)</f>
        <v>0</v>
      </c>
      <c r="U261" s="28">
        <f t="shared" si="61"/>
        <v>0</v>
      </c>
      <c r="V261" s="28" t="s">
        <v>1</v>
      </c>
      <c r="W261" s="28">
        <f t="shared" si="62"/>
        <v>0</v>
      </c>
      <c r="X261" s="28" t="str">
        <f t="shared" si="60"/>
        <v/>
      </c>
    </row>
    <row r="262" spans="1:24" ht="28.9" customHeight="1">
      <c r="A262" s="41" t="str">
        <f t="shared" si="63"/>
        <v xml:space="preserve"> </v>
      </c>
      <c r="B262" s="42"/>
      <c r="C262" s="43"/>
      <c r="D262" s="44"/>
      <c r="E262" s="44"/>
      <c r="F262" s="43"/>
      <c r="G262" s="43"/>
      <c r="H262" s="26"/>
      <c r="I262" s="26"/>
      <c r="J262" s="26"/>
      <c r="K262" s="26"/>
      <c r="L262" s="52"/>
      <c r="M262" s="50"/>
      <c r="N262" s="28" t="s">
        <v>4</v>
      </c>
      <c r="O262" s="28">
        <f>COUNTIF(C260:C279,"임")</f>
        <v>0</v>
      </c>
      <c r="P262" s="28" t="s">
        <v>1</v>
      </c>
      <c r="Q262" s="28">
        <f>SUMIF(C260:C279,"임",E260:E279)</f>
        <v>0</v>
      </c>
      <c r="R262" s="28">
        <f>COUNTIF(X260:X279,"임국")</f>
        <v>0</v>
      </c>
      <c r="S262" s="28" t="s">
        <v>1</v>
      </c>
      <c r="T262" s="28">
        <f>SUMIF(X260:X279,"임국",E260:E279)</f>
        <v>0</v>
      </c>
      <c r="U262" s="28">
        <f t="shared" si="61"/>
        <v>0</v>
      </c>
      <c r="V262" s="28" t="s">
        <v>1</v>
      </c>
      <c r="W262" s="28">
        <f t="shared" si="62"/>
        <v>0</v>
      </c>
      <c r="X262" s="28" t="str">
        <f t="shared" si="60"/>
        <v/>
      </c>
    </row>
    <row r="263" spans="1:24" ht="28.9" customHeight="1">
      <c r="A263" s="41" t="str">
        <f t="shared" si="63"/>
        <v xml:space="preserve"> </v>
      </c>
      <c r="B263" s="42"/>
      <c r="C263" s="43"/>
      <c r="D263" s="44"/>
      <c r="E263" s="44"/>
      <c r="F263" s="43"/>
      <c r="G263" s="43"/>
      <c r="H263" s="26"/>
      <c r="I263" s="26"/>
      <c r="J263" s="26"/>
      <c r="K263" s="26"/>
      <c r="L263" s="52"/>
      <c r="M263" s="50"/>
      <c r="N263" s="28" t="s">
        <v>5</v>
      </c>
      <c r="O263" s="28">
        <f>COUNTIF(C260:C279,"대")</f>
        <v>0</v>
      </c>
      <c r="P263" s="28" t="s">
        <v>1</v>
      </c>
      <c r="Q263" s="28">
        <f>SUMIF(C260:C279,"대",E260:E279)</f>
        <v>0</v>
      </c>
      <c r="R263" s="28">
        <f>COUNTIF(X260:X279,"대국")</f>
        <v>0</v>
      </c>
      <c r="S263" s="28" t="s">
        <v>1</v>
      </c>
      <c r="T263" s="28">
        <f>SUMIF(X260:X279,"대국",E260:E279)</f>
        <v>0</v>
      </c>
      <c r="U263" s="28">
        <f t="shared" si="61"/>
        <v>0</v>
      </c>
      <c r="V263" s="28" t="s">
        <v>1</v>
      </c>
      <c r="W263" s="28">
        <f t="shared" si="62"/>
        <v>0</v>
      </c>
      <c r="X263" s="28" t="str">
        <f t="shared" si="60"/>
        <v/>
      </c>
    </row>
    <row r="264" spans="1:24" ht="28.9" customHeight="1">
      <c r="A264" s="41" t="str">
        <f t="shared" si="63"/>
        <v xml:space="preserve"> </v>
      </c>
      <c r="B264" s="42"/>
      <c r="C264" s="43"/>
      <c r="D264" s="44"/>
      <c r="E264" s="44"/>
      <c r="F264" s="43"/>
      <c r="G264" s="43"/>
      <c r="H264" s="26"/>
      <c r="I264" s="26"/>
      <c r="J264" s="26"/>
      <c r="K264" s="26"/>
      <c r="L264" s="52"/>
      <c r="M264" s="50"/>
      <c r="N264" s="28" t="s">
        <v>6</v>
      </c>
      <c r="O264" s="28">
        <f>COUNTIF(C260:C279,"도")</f>
        <v>0</v>
      </c>
      <c r="P264" s="28" t="s">
        <v>1</v>
      </c>
      <c r="Q264" s="28">
        <f>SUMIF(C260:C279,"도",E260:E279)</f>
        <v>0</v>
      </c>
      <c r="R264" s="28">
        <f>COUNTIF(X260:X279,"도국")</f>
        <v>0</v>
      </c>
      <c r="S264" s="28" t="s">
        <v>1</v>
      </c>
      <c r="T264" s="28">
        <f>SUMIF(X260:X279,"도국",E260:E279)</f>
        <v>0</v>
      </c>
      <c r="U264" s="28">
        <f t="shared" si="61"/>
        <v>0</v>
      </c>
      <c r="V264" s="28" t="s">
        <v>1</v>
      </c>
      <c r="W264" s="28">
        <f t="shared" si="62"/>
        <v>0</v>
      </c>
      <c r="X264" s="28" t="str">
        <f t="shared" ref="X264:X279" si="64">CONCATENATE(C264,H264)</f>
        <v/>
      </c>
    </row>
    <row r="265" spans="1:24" ht="28.9" customHeight="1">
      <c r="A265" s="41" t="str">
        <f t="shared" si="63"/>
        <v xml:space="preserve"> </v>
      </c>
      <c r="B265" s="42"/>
      <c r="C265" s="43"/>
      <c r="D265" s="44"/>
      <c r="E265" s="44"/>
      <c r="F265" s="43"/>
      <c r="G265" s="43"/>
      <c r="H265" s="26"/>
      <c r="I265" s="26"/>
      <c r="J265" s="26"/>
      <c r="K265" s="26"/>
      <c r="L265" s="52"/>
      <c r="M265" s="50"/>
      <c r="N265" s="28" t="s">
        <v>7</v>
      </c>
      <c r="O265" s="28">
        <f>COUNTIF(C260:C279,"천")</f>
        <v>0</v>
      </c>
      <c r="P265" s="28" t="s">
        <v>1</v>
      </c>
      <c r="Q265" s="28">
        <f>SUMIF(C260:C279,"천",E260:E279)</f>
        <v>0</v>
      </c>
      <c r="R265" s="28">
        <f>COUNTIF(X260:X279,"천국")</f>
        <v>0</v>
      </c>
      <c r="S265" s="28" t="s">
        <v>1</v>
      </c>
      <c r="T265" s="28">
        <f>SUMIF(X260:X279,"천국",E260:E279)</f>
        <v>0</v>
      </c>
      <c r="U265" s="28">
        <f t="shared" si="61"/>
        <v>0</v>
      </c>
      <c r="V265" s="28" t="s">
        <v>1</v>
      </c>
      <c r="W265" s="28">
        <f t="shared" si="62"/>
        <v>0</v>
      </c>
      <c r="X265" s="28" t="str">
        <f t="shared" si="64"/>
        <v/>
      </c>
    </row>
    <row r="266" spans="1:24" ht="28.9" customHeight="1">
      <c r="A266" s="41" t="str">
        <f t="shared" si="63"/>
        <v xml:space="preserve"> </v>
      </c>
      <c r="B266" s="42"/>
      <c r="C266" s="43"/>
      <c r="D266" s="44"/>
      <c r="E266" s="44"/>
      <c r="F266" s="43"/>
      <c r="G266" s="43"/>
      <c r="H266" s="26"/>
      <c r="I266" s="26"/>
      <c r="J266" s="26"/>
      <c r="K266" s="26"/>
      <c r="L266" s="52"/>
      <c r="M266" s="50"/>
      <c r="N266" s="28" t="s">
        <v>8</v>
      </c>
      <c r="O266" s="28">
        <f>COUNTIF(C260:C279,"구")</f>
        <v>0</v>
      </c>
      <c r="P266" s="28" t="s">
        <v>1</v>
      </c>
      <c r="Q266" s="28">
        <f>SUMIF(C260:C279,"구",E260:E279)</f>
        <v>0</v>
      </c>
      <c r="R266" s="28">
        <f>COUNTIF(X260:X279,"구국")</f>
        <v>0</v>
      </c>
      <c r="S266" s="28" t="s">
        <v>1</v>
      </c>
      <c r="T266" s="28">
        <f>SUMIF(X260:X279,"구국",E260:E279)</f>
        <v>0</v>
      </c>
      <c r="U266" s="28">
        <f t="shared" si="61"/>
        <v>0</v>
      </c>
      <c r="V266" s="28" t="s">
        <v>1</v>
      </c>
      <c r="W266" s="28">
        <f t="shared" si="62"/>
        <v>0</v>
      </c>
      <c r="X266" s="28" t="str">
        <f t="shared" si="64"/>
        <v/>
      </c>
    </row>
    <row r="267" spans="1:24" ht="28.9" customHeight="1">
      <c r="A267" s="41" t="str">
        <f t="shared" ref="A267:A277" si="65">IF(OR(ISNUMBER(E267),ISTEXT(C267)),A266+1," ")</f>
        <v xml:space="preserve"> </v>
      </c>
      <c r="B267" s="42"/>
      <c r="C267" s="43"/>
      <c r="D267" s="44"/>
      <c r="E267" s="44"/>
      <c r="F267" s="43"/>
      <c r="G267" s="43"/>
      <c r="H267" s="26"/>
      <c r="I267" s="26"/>
      <c r="J267" s="26"/>
      <c r="K267" s="26"/>
      <c r="L267" s="52"/>
      <c r="M267" s="50"/>
      <c r="N267" s="28" t="s">
        <v>9</v>
      </c>
      <c r="O267" s="28">
        <f>COUNTIF(C260:C279,"제")</f>
        <v>0</v>
      </c>
      <c r="P267" s="28" t="s">
        <v>1</v>
      </c>
      <c r="Q267" s="28">
        <f>SUMIF(C260:C279,"제",E260:E279)</f>
        <v>0</v>
      </c>
      <c r="R267" s="28">
        <f>COUNTIF(X260:X279,"제국")</f>
        <v>0</v>
      </c>
      <c r="S267" s="28" t="s">
        <v>1</v>
      </c>
      <c r="T267" s="28">
        <f>SUMIF(X260:X279,"제국",E260:E279)</f>
        <v>0</v>
      </c>
      <c r="U267" s="28">
        <f t="shared" si="61"/>
        <v>0</v>
      </c>
      <c r="V267" s="28" t="s">
        <v>1</v>
      </c>
      <c r="W267" s="28">
        <f t="shared" si="62"/>
        <v>0</v>
      </c>
      <c r="X267" s="28" t="str">
        <f t="shared" si="64"/>
        <v/>
      </c>
    </row>
    <row r="268" spans="1:24" ht="28.9" customHeight="1">
      <c r="A268" s="41" t="str">
        <f t="shared" si="65"/>
        <v xml:space="preserve"> </v>
      </c>
      <c r="B268" s="42"/>
      <c r="C268" s="43"/>
      <c r="D268" s="44"/>
      <c r="E268" s="44"/>
      <c r="F268" s="43"/>
      <c r="G268" s="43"/>
      <c r="H268" s="26"/>
      <c r="I268" s="26"/>
      <c r="J268" s="26"/>
      <c r="K268" s="26"/>
      <c r="L268" s="52"/>
      <c r="M268" s="50"/>
      <c r="N268" s="28" t="s">
        <v>10</v>
      </c>
      <c r="O268" s="28">
        <f>COUNTIF(C260:C279,"유")</f>
        <v>0</v>
      </c>
      <c r="P268" s="28" t="s">
        <v>1</v>
      </c>
      <c r="Q268" s="28">
        <f>SUMIF(C260:C279,"유",E260:E279)</f>
        <v>0</v>
      </c>
      <c r="R268" s="28">
        <f>COUNTIF(X260:X279,"유국")</f>
        <v>0</v>
      </c>
      <c r="S268" s="28" t="s">
        <v>1</v>
      </c>
      <c r="T268" s="28">
        <f>SUMIF(X260:X279,"유국",E260:E279)</f>
        <v>0</v>
      </c>
      <c r="U268" s="28">
        <f t="shared" si="61"/>
        <v>0</v>
      </c>
      <c r="V268" s="28" t="s">
        <v>1</v>
      </c>
      <c r="W268" s="28">
        <f t="shared" si="62"/>
        <v>0</v>
      </c>
      <c r="X268" s="28" t="str">
        <f t="shared" si="64"/>
        <v/>
      </c>
    </row>
    <row r="269" spans="1:24" ht="28.9" customHeight="1">
      <c r="A269" s="41" t="str">
        <f t="shared" si="65"/>
        <v xml:space="preserve"> </v>
      </c>
      <c r="B269" s="42"/>
      <c r="C269" s="43"/>
      <c r="D269" s="44"/>
      <c r="E269" s="44"/>
      <c r="F269" s="43"/>
      <c r="G269" s="43"/>
      <c r="H269" s="26"/>
      <c r="I269" s="26"/>
      <c r="J269" s="26"/>
      <c r="K269" s="26"/>
      <c r="L269" s="52"/>
      <c r="M269" s="50"/>
      <c r="N269" s="28" t="s">
        <v>11</v>
      </c>
      <c r="O269" s="28">
        <f>COUNTIF(C260:C279,"과")</f>
        <v>0</v>
      </c>
      <c r="P269" s="28" t="s">
        <v>1</v>
      </c>
      <c r="Q269" s="28">
        <f>SUMIF(C260:C279,"과",E260:E279)</f>
        <v>0</v>
      </c>
      <c r="R269" s="28">
        <f>COUNTIF(X260:X279,"과국")</f>
        <v>0</v>
      </c>
      <c r="S269" s="28" t="s">
        <v>1</v>
      </c>
      <c r="T269" s="28">
        <f>SUMIF(X260:X279,"과국",E260:E279)</f>
        <v>0</v>
      </c>
      <c r="U269" s="28">
        <f t="shared" si="61"/>
        <v>0</v>
      </c>
      <c r="V269" s="28" t="s">
        <v>1</v>
      </c>
      <c r="W269" s="28">
        <f t="shared" si="62"/>
        <v>0</v>
      </c>
      <c r="X269" s="28" t="str">
        <f t="shared" si="64"/>
        <v/>
      </c>
    </row>
    <row r="270" spans="1:24" ht="28.9" customHeight="1">
      <c r="A270" s="41" t="str">
        <f t="shared" si="65"/>
        <v xml:space="preserve"> </v>
      </c>
      <c r="B270" s="42"/>
      <c r="C270" s="43"/>
      <c r="D270" s="44"/>
      <c r="E270" s="44"/>
      <c r="F270" s="43"/>
      <c r="G270" s="43"/>
      <c r="H270" s="26"/>
      <c r="I270" s="26"/>
      <c r="J270" s="26"/>
      <c r="K270" s="26"/>
      <c r="L270" s="52"/>
      <c r="M270" s="50"/>
      <c r="N270" s="28" t="s">
        <v>12</v>
      </c>
      <c r="O270" s="28">
        <f>COUNTIF(C260:C279,"묘")</f>
        <v>0</v>
      </c>
      <c r="P270" s="28" t="s">
        <v>1</v>
      </c>
      <c r="Q270" s="28">
        <f>SUMIF(C260:C279,"묘",E260:E279)</f>
        <v>0</v>
      </c>
      <c r="R270" s="28">
        <f>COUNTIF(X260:X279,"묘국")</f>
        <v>0</v>
      </c>
      <c r="S270" s="28" t="s">
        <v>1</v>
      </c>
      <c r="T270" s="28">
        <f>SUMIF(X260:X279,"묘국",E260:E279)</f>
        <v>0</v>
      </c>
      <c r="U270" s="28">
        <f t="shared" si="61"/>
        <v>0</v>
      </c>
      <c r="V270" s="28" t="s">
        <v>1</v>
      </c>
      <c r="W270" s="28">
        <f t="shared" si="62"/>
        <v>0</v>
      </c>
      <c r="X270" s="28" t="str">
        <f t="shared" si="64"/>
        <v/>
      </c>
    </row>
    <row r="271" spans="1:24" ht="28.9" customHeight="1">
      <c r="A271" s="41" t="str">
        <f t="shared" si="65"/>
        <v xml:space="preserve"> </v>
      </c>
      <c r="B271" s="42"/>
      <c r="C271" s="43"/>
      <c r="D271" s="44"/>
      <c r="E271" s="44"/>
      <c r="F271" s="43"/>
      <c r="G271" s="43"/>
      <c r="H271" s="26"/>
      <c r="I271" s="26"/>
      <c r="J271" s="26"/>
      <c r="K271" s="26"/>
      <c r="L271" s="52"/>
      <c r="M271" s="50"/>
      <c r="N271" s="28" t="s">
        <v>13</v>
      </c>
      <c r="O271" s="28">
        <f>COUNTIF(C260:C279,"목")</f>
        <v>0</v>
      </c>
      <c r="P271" s="28" t="s">
        <v>1</v>
      </c>
      <c r="Q271" s="28">
        <f>SUMIF(C260:C279,"목",E260:E279)</f>
        <v>0</v>
      </c>
      <c r="R271" s="28">
        <f>COUNTIF(X260:X279,"목국")</f>
        <v>0</v>
      </c>
      <c r="S271" s="28" t="s">
        <v>1</v>
      </c>
      <c r="T271" s="28">
        <f>SUMIF(X260:X279,"목국",E260:E279)</f>
        <v>0</v>
      </c>
      <c r="U271" s="28">
        <f t="shared" si="61"/>
        <v>0</v>
      </c>
      <c r="V271" s="28" t="s">
        <v>1</v>
      </c>
      <c r="W271" s="28">
        <f t="shared" si="62"/>
        <v>0</v>
      </c>
      <c r="X271" s="28" t="str">
        <f t="shared" si="64"/>
        <v/>
      </c>
    </row>
    <row r="272" spans="1:24" ht="28.9" customHeight="1">
      <c r="A272" s="41" t="str">
        <f t="shared" si="65"/>
        <v xml:space="preserve"> </v>
      </c>
      <c r="B272" s="42"/>
      <c r="C272" s="43"/>
      <c r="D272" s="44"/>
      <c r="E272" s="44"/>
      <c r="F272" s="43"/>
      <c r="G272" s="43"/>
      <c r="H272" s="26"/>
      <c r="I272" s="26"/>
      <c r="J272" s="26"/>
      <c r="K272" s="26"/>
      <c r="L272" s="52"/>
      <c r="M272" s="50"/>
      <c r="N272" s="28" t="s">
        <v>14</v>
      </c>
      <c r="O272" s="28">
        <f>COUNTIF(C260:C279,"잡")</f>
        <v>0</v>
      </c>
      <c r="P272" s="28" t="s">
        <v>1</v>
      </c>
      <c r="Q272" s="28">
        <f>SUMIF(C260:C279,"잡",E260:E279)</f>
        <v>0</v>
      </c>
      <c r="R272" s="28">
        <f>COUNTIF(X260:X279,"잡국")</f>
        <v>0</v>
      </c>
      <c r="S272" s="28" t="s">
        <v>1</v>
      </c>
      <c r="T272" s="28">
        <f>SUMIF(X260:X279,"잡국",E260:E279)</f>
        <v>0</v>
      </c>
      <c r="U272" s="28">
        <f t="shared" si="61"/>
        <v>0</v>
      </c>
      <c r="V272" s="28" t="s">
        <v>1</v>
      </c>
      <c r="W272" s="28">
        <f t="shared" si="62"/>
        <v>0</v>
      </c>
      <c r="X272" s="28" t="str">
        <f t="shared" si="64"/>
        <v/>
      </c>
    </row>
    <row r="273" spans="1:24" ht="28.9" customHeight="1">
      <c r="A273" s="41" t="str">
        <f t="shared" si="65"/>
        <v xml:space="preserve"> </v>
      </c>
      <c r="B273" s="42"/>
      <c r="C273" s="43"/>
      <c r="D273" s="44"/>
      <c r="E273" s="44"/>
      <c r="F273" s="43"/>
      <c r="G273" s="43"/>
      <c r="H273" s="26"/>
      <c r="I273" s="26"/>
      <c r="J273" s="26"/>
      <c r="K273" s="26"/>
      <c r="L273" s="52"/>
      <c r="M273" s="50"/>
      <c r="N273" s="28" t="s">
        <v>15</v>
      </c>
      <c r="O273" s="28">
        <f>COUNTIF(C260:C279,"학")</f>
        <v>0</v>
      </c>
      <c r="P273" s="28" t="s">
        <v>1</v>
      </c>
      <c r="Q273" s="28">
        <f>SUMIF(C260:C279,"학",E260:E279)</f>
        <v>0</v>
      </c>
      <c r="R273" s="28">
        <f>COUNTIF(X260:X279,"학국")</f>
        <v>0</v>
      </c>
      <c r="S273" s="28" t="s">
        <v>1</v>
      </c>
      <c r="T273" s="28">
        <f>SUMIF(X260:X279,"학국",E260:E279)</f>
        <v>0</v>
      </c>
      <c r="U273" s="28">
        <f t="shared" si="61"/>
        <v>0</v>
      </c>
      <c r="V273" s="28" t="s">
        <v>1</v>
      </c>
      <c r="W273" s="28">
        <f t="shared" si="62"/>
        <v>0</v>
      </c>
      <c r="X273" s="28" t="str">
        <f t="shared" si="64"/>
        <v/>
      </c>
    </row>
    <row r="274" spans="1:24" ht="28.9" customHeight="1">
      <c r="A274" s="41" t="str">
        <f t="shared" si="65"/>
        <v xml:space="preserve"> </v>
      </c>
      <c r="B274" s="42"/>
      <c r="C274" s="43"/>
      <c r="D274" s="44"/>
      <c r="E274" s="44"/>
      <c r="F274" s="43"/>
      <c r="G274" s="43"/>
      <c r="H274" s="26"/>
      <c r="I274" s="26"/>
      <c r="J274" s="26"/>
      <c r="K274" s="26"/>
      <c r="L274" s="52"/>
      <c r="M274" s="50"/>
      <c r="N274" s="28" t="s">
        <v>16</v>
      </c>
      <c r="O274" s="28">
        <f>COUNTIF(C260:C279,"수")</f>
        <v>0</v>
      </c>
      <c r="P274" s="28" t="s">
        <v>1</v>
      </c>
      <c r="Q274" s="28">
        <f>SUMIF(C260:C279,"수",E260:E279)</f>
        <v>0</v>
      </c>
      <c r="R274" s="28">
        <f>COUNTIF(X260:X279,"수국")</f>
        <v>0</v>
      </c>
      <c r="S274" s="28" t="s">
        <v>1</v>
      </c>
      <c r="T274" s="28">
        <f>SUMIF(X260:X279,"수국",E260:E279)</f>
        <v>0</v>
      </c>
      <c r="U274" s="28">
        <f t="shared" si="61"/>
        <v>0</v>
      </c>
      <c r="V274" s="28" t="s">
        <v>1</v>
      </c>
      <c r="W274" s="28">
        <f t="shared" si="62"/>
        <v>0</v>
      </c>
      <c r="X274" s="28" t="str">
        <f t="shared" si="64"/>
        <v/>
      </c>
    </row>
    <row r="275" spans="1:24" ht="28.9" customHeight="1">
      <c r="A275" s="41" t="str">
        <f t="shared" si="65"/>
        <v xml:space="preserve"> </v>
      </c>
      <c r="B275" s="42"/>
      <c r="C275" s="43"/>
      <c r="D275" s="44"/>
      <c r="E275" s="44"/>
      <c r="F275" s="43"/>
      <c r="G275" s="43"/>
      <c r="H275" s="26"/>
      <c r="I275" s="26"/>
      <c r="J275" s="26"/>
      <c r="K275" s="26"/>
      <c r="L275" s="52"/>
      <c r="M275" s="50"/>
      <c r="N275" s="29" t="s">
        <v>17</v>
      </c>
      <c r="O275" s="28">
        <f>COUNTIF(C260:C279,"장")</f>
        <v>0</v>
      </c>
      <c r="P275" s="28" t="s">
        <v>1</v>
      </c>
      <c r="Q275" s="28">
        <f>SUMIF(C260:C279,"장",E260:E279)</f>
        <v>0</v>
      </c>
      <c r="R275" s="28">
        <f>COUNTIF(X260:X279,"장국")</f>
        <v>0</v>
      </c>
      <c r="S275" s="28" t="s">
        <v>1</v>
      </c>
      <c r="T275" s="28">
        <f>SUMIF(X260:X279,"장국",E260:E279)</f>
        <v>0</v>
      </c>
      <c r="U275" s="28">
        <f t="shared" si="61"/>
        <v>0</v>
      </c>
      <c r="V275" s="28" t="s">
        <v>1</v>
      </c>
      <c r="W275" s="28">
        <f t="shared" si="62"/>
        <v>0</v>
      </c>
      <c r="X275" s="30" t="str">
        <f t="shared" si="64"/>
        <v/>
      </c>
    </row>
    <row r="276" spans="1:24" ht="28.9" customHeight="1">
      <c r="A276" s="41" t="str">
        <f t="shared" si="65"/>
        <v xml:space="preserve"> </v>
      </c>
      <c r="B276" s="42"/>
      <c r="C276" s="43"/>
      <c r="D276" s="44"/>
      <c r="E276" s="44"/>
      <c r="F276" s="43"/>
      <c r="G276" s="43"/>
      <c r="H276" s="26"/>
      <c r="I276" s="26"/>
      <c r="J276" s="26"/>
      <c r="K276" s="26"/>
      <c r="L276" s="52"/>
      <c r="M276" s="50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30" t="str">
        <f t="shared" si="64"/>
        <v/>
      </c>
    </row>
    <row r="277" spans="1:24" ht="28.9" customHeight="1">
      <c r="A277" s="41" t="str">
        <f t="shared" si="65"/>
        <v xml:space="preserve"> </v>
      </c>
      <c r="B277" s="42"/>
      <c r="C277" s="43"/>
      <c r="D277" s="44"/>
      <c r="E277" s="44"/>
      <c r="F277" s="43"/>
      <c r="G277" s="43"/>
      <c r="H277" s="26"/>
      <c r="I277" s="26"/>
      <c r="J277" s="26"/>
      <c r="K277" s="26"/>
      <c r="L277" s="52"/>
      <c r="M277" s="50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30" t="str">
        <f t="shared" si="64"/>
        <v/>
      </c>
    </row>
    <row r="278" spans="1:24" ht="28.9" customHeight="1">
      <c r="A278" s="41" t="str">
        <f>IF(OR(ISNUMBER(E278),ISTEXT(C278)),A277+1," ")</f>
        <v xml:space="preserve"> </v>
      </c>
      <c r="B278" s="42"/>
      <c r="C278" s="43"/>
      <c r="D278" s="44"/>
      <c r="E278" s="44"/>
      <c r="F278" s="43"/>
      <c r="G278" s="43"/>
      <c r="H278" s="26"/>
      <c r="I278" s="26"/>
      <c r="J278" s="26"/>
      <c r="K278" s="26"/>
      <c r="L278" s="52"/>
      <c r="M278" s="50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tr">
        <f t="shared" si="64"/>
        <v/>
      </c>
    </row>
    <row r="279" spans="1:24" ht="28.9" customHeight="1">
      <c r="A279" s="41" t="str">
        <f>IF(OR(ISNUMBER(E279),ISTEXT(C279)),A278+1," ")</f>
        <v xml:space="preserve"> </v>
      </c>
      <c r="B279" s="42"/>
      <c r="C279" s="43"/>
      <c r="D279" s="44"/>
      <c r="E279" s="44"/>
      <c r="F279" s="43"/>
      <c r="G279" s="43"/>
      <c r="H279" s="26"/>
      <c r="I279" s="26"/>
      <c r="J279" s="26"/>
      <c r="K279" s="26"/>
      <c r="L279" s="52"/>
      <c r="M279" s="50"/>
      <c r="N279" s="28" t="s">
        <v>18</v>
      </c>
      <c r="O279" s="28">
        <f>COUNTIF(C260:C279," ")</f>
        <v>0</v>
      </c>
      <c r="P279" s="28" t="s">
        <v>1</v>
      </c>
      <c r="Q279" s="28">
        <f>SUMIF(C260:C279," ",E260:E279)</f>
        <v>0</v>
      </c>
      <c r="R279" s="28"/>
      <c r="S279" s="28" t="s">
        <v>1</v>
      </c>
      <c r="T279" s="28"/>
      <c r="U279" s="28">
        <f>O279</f>
        <v>0</v>
      </c>
      <c r="V279" s="28" t="s">
        <v>1</v>
      </c>
      <c r="W279" s="28">
        <f>Q279</f>
        <v>0</v>
      </c>
      <c r="X279" s="28" t="str">
        <f t="shared" si="64"/>
        <v/>
      </c>
    </row>
    <row r="280" spans="1:24" ht="28.9" customHeight="1">
      <c r="A280" s="45" t="s">
        <v>35</v>
      </c>
      <c r="B280" s="46"/>
      <c r="C280" s="47"/>
      <c r="D280" s="48"/>
      <c r="E280" s="49">
        <f>SUM(E260:E279)</f>
        <v>0</v>
      </c>
      <c r="F280" s="47"/>
      <c r="G280" s="47"/>
      <c r="H280" s="31"/>
      <c r="I280" s="31"/>
      <c r="J280" s="31"/>
      <c r="K280" s="31"/>
      <c r="L280" s="33"/>
      <c r="M280" s="51"/>
      <c r="N280" s="29" t="s">
        <v>0</v>
      </c>
      <c r="O280" s="28">
        <f>SUM(O260:O279)</f>
        <v>0</v>
      </c>
      <c r="P280" s="28" t="s">
        <v>1</v>
      </c>
      <c r="Q280" s="28">
        <f>SUM(Q260:Q279)</f>
        <v>0</v>
      </c>
      <c r="R280" s="28">
        <f>SUM(R260:R279)</f>
        <v>0</v>
      </c>
      <c r="S280" s="28" t="s">
        <v>1</v>
      </c>
      <c r="T280" s="28">
        <f>SUM(T260:T279)</f>
        <v>0</v>
      </c>
      <c r="U280" s="28">
        <f>SUM(U260:U279)</f>
        <v>0</v>
      </c>
      <c r="V280" s="28" t="s">
        <v>1</v>
      </c>
      <c r="W280" s="28">
        <f>SUM(W260:W279)</f>
        <v>0</v>
      </c>
      <c r="X280" s="28" t="str">
        <f t="shared" ref="X280:X295" si="66">CONCATENATE(C280,H280)</f>
        <v/>
      </c>
    </row>
    <row r="281" spans="1:24" ht="28.9" customHeight="1">
      <c r="A281" s="41" t="str">
        <f>IF(OR(ISNUMBER(E281),ISTEXT(C281)),A279+1," ")</f>
        <v xml:space="preserve"> </v>
      </c>
      <c r="B281" s="42"/>
      <c r="C281" s="43"/>
      <c r="D281" s="44"/>
      <c r="E281" s="44"/>
      <c r="F281" s="43"/>
      <c r="G281" s="43"/>
      <c r="H281" s="26"/>
      <c r="I281" s="26"/>
      <c r="J281" s="26"/>
      <c r="K281" s="27"/>
      <c r="L281" s="52"/>
      <c r="M281" s="50"/>
      <c r="N281" s="28" t="s">
        <v>2</v>
      </c>
      <c r="O281" s="28">
        <f>COUNTIF(C281:C300,"전")</f>
        <v>0</v>
      </c>
      <c r="P281" s="28" t="s">
        <v>1</v>
      </c>
      <c r="Q281" s="28">
        <f>SUMIF(C281:C300,"전",E281:E300)</f>
        <v>0</v>
      </c>
      <c r="R281" s="28">
        <f>COUNTIF(X281:X300,"전국")</f>
        <v>0</v>
      </c>
      <c r="S281" s="28" t="s">
        <v>1</v>
      </c>
      <c r="T281" s="28">
        <f>SUMIF(X281:X300,"전국",E281:E300)</f>
        <v>0</v>
      </c>
      <c r="U281" s="28">
        <f t="shared" ref="U281:U296" si="67">O281-R281</f>
        <v>0</v>
      </c>
      <c r="V281" s="28" t="s">
        <v>1</v>
      </c>
      <c r="W281" s="28">
        <f t="shared" ref="W281:W296" si="68">Q281-T281</f>
        <v>0</v>
      </c>
      <c r="X281" s="28" t="str">
        <f t="shared" si="66"/>
        <v/>
      </c>
    </row>
    <row r="282" spans="1:24" ht="28.9" customHeight="1">
      <c r="A282" s="41" t="str">
        <f>IF(OR(ISNUMBER(E282),ISTEXT(C282)),A281+1," ")</f>
        <v xml:space="preserve"> </v>
      </c>
      <c r="B282" s="42"/>
      <c r="C282" s="43"/>
      <c r="D282" s="44"/>
      <c r="E282" s="44"/>
      <c r="F282" s="43"/>
      <c r="G282" s="43"/>
      <c r="H282" s="26"/>
      <c r="I282" s="26"/>
      <c r="J282" s="26"/>
      <c r="K282" s="26"/>
      <c r="L282" s="52"/>
      <c r="M282" s="50"/>
      <c r="N282" s="28" t="s">
        <v>3</v>
      </c>
      <c r="O282" s="28">
        <f>COUNTIF(C281:C300,"답")</f>
        <v>0</v>
      </c>
      <c r="P282" s="28" t="s">
        <v>1</v>
      </c>
      <c r="Q282" s="28">
        <f>SUMIF(C281:C300,"답",E281:E300)</f>
        <v>0</v>
      </c>
      <c r="R282" s="28">
        <f>COUNTIF(X281:X300,"답국")</f>
        <v>0</v>
      </c>
      <c r="S282" s="28" t="s">
        <v>1</v>
      </c>
      <c r="T282" s="28">
        <f>SUMIF(X281:X300,"답국",E281:E300)</f>
        <v>0</v>
      </c>
      <c r="U282" s="28">
        <f t="shared" si="67"/>
        <v>0</v>
      </c>
      <c r="V282" s="28" t="s">
        <v>1</v>
      </c>
      <c r="W282" s="28">
        <f t="shared" si="68"/>
        <v>0</v>
      </c>
      <c r="X282" s="28" t="str">
        <f t="shared" si="66"/>
        <v/>
      </c>
    </row>
    <row r="283" spans="1:24" ht="28.9" customHeight="1">
      <c r="A283" s="41" t="str">
        <f>IF(OR(ISNUMBER(E283),ISTEXT(C283)),A282+1," ")</f>
        <v xml:space="preserve"> </v>
      </c>
      <c r="B283" s="42"/>
      <c r="C283" s="43"/>
      <c r="D283" s="44"/>
      <c r="E283" s="44"/>
      <c r="F283" s="43"/>
      <c r="G283" s="43"/>
      <c r="H283" s="26"/>
      <c r="I283" s="26"/>
      <c r="J283" s="26"/>
      <c r="K283" s="26"/>
      <c r="L283" s="52"/>
      <c r="M283" s="50"/>
      <c r="N283" s="28" t="s">
        <v>4</v>
      </c>
      <c r="O283" s="28">
        <f>COUNTIF(C281:C300,"임")</f>
        <v>0</v>
      </c>
      <c r="P283" s="28" t="s">
        <v>1</v>
      </c>
      <c r="Q283" s="28">
        <f>SUMIF(C281:C300,"임",E281:E300)</f>
        <v>0</v>
      </c>
      <c r="R283" s="28">
        <f>COUNTIF(X281:X300,"임국")</f>
        <v>0</v>
      </c>
      <c r="S283" s="28" t="s">
        <v>1</v>
      </c>
      <c r="T283" s="28">
        <f>SUMIF(X281:X300,"임국",E281:E300)</f>
        <v>0</v>
      </c>
      <c r="U283" s="28">
        <f t="shared" si="67"/>
        <v>0</v>
      </c>
      <c r="V283" s="28" t="s">
        <v>1</v>
      </c>
      <c r="W283" s="28">
        <f t="shared" si="68"/>
        <v>0</v>
      </c>
      <c r="X283" s="28" t="str">
        <f t="shared" si="66"/>
        <v/>
      </c>
    </row>
    <row r="284" spans="1:24" ht="28.9" customHeight="1">
      <c r="A284" s="41" t="str">
        <f>IF(OR(ISNUMBER(E284),ISTEXT(C284)),A283+1," ")</f>
        <v xml:space="preserve"> </v>
      </c>
      <c r="B284" s="42"/>
      <c r="C284" s="43"/>
      <c r="D284" s="44"/>
      <c r="E284" s="44"/>
      <c r="F284" s="43"/>
      <c r="G284" s="43"/>
      <c r="H284" s="26"/>
      <c r="I284" s="26"/>
      <c r="J284" s="26"/>
      <c r="K284" s="26"/>
      <c r="L284" s="52"/>
      <c r="M284" s="50"/>
      <c r="N284" s="28" t="s">
        <v>5</v>
      </c>
      <c r="O284" s="28">
        <f>COUNTIF(C281:C300,"대")</f>
        <v>0</v>
      </c>
      <c r="P284" s="28" t="s">
        <v>1</v>
      </c>
      <c r="Q284" s="28">
        <f>SUMIF(C281:C300,"대",E281:E300)</f>
        <v>0</v>
      </c>
      <c r="R284" s="28">
        <f>COUNTIF(X281:X300,"대국")</f>
        <v>0</v>
      </c>
      <c r="S284" s="28" t="s">
        <v>1</v>
      </c>
      <c r="T284" s="28">
        <f>SUMIF(X281:X300,"대국",E281:E300)</f>
        <v>0</v>
      </c>
      <c r="U284" s="28">
        <f t="shared" si="67"/>
        <v>0</v>
      </c>
      <c r="V284" s="28" t="s">
        <v>1</v>
      </c>
      <c r="W284" s="28">
        <f t="shared" si="68"/>
        <v>0</v>
      </c>
      <c r="X284" s="28" t="str">
        <f t="shared" si="66"/>
        <v/>
      </c>
    </row>
    <row r="285" spans="1:24" ht="28.9" customHeight="1">
      <c r="A285" s="41" t="str">
        <f>IF(OR(ISNUMBER(E285),ISTEXT(C285)),A284+1," ")</f>
        <v xml:space="preserve"> </v>
      </c>
      <c r="B285" s="42"/>
      <c r="C285" s="43"/>
      <c r="D285" s="44"/>
      <c r="E285" s="44"/>
      <c r="F285" s="43"/>
      <c r="G285" s="43"/>
      <c r="H285" s="26"/>
      <c r="I285" s="26"/>
      <c r="J285" s="26"/>
      <c r="K285" s="26"/>
      <c r="L285" s="52"/>
      <c r="M285" s="50"/>
      <c r="N285" s="28" t="s">
        <v>6</v>
      </c>
      <c r="O285" s="28">
        <f>COUNTIF(C281:C300,"도")</f>
        <v>0</v>
      </c>
      <c r="P285" s="28" t="s">
        <v>1</v>
      </c>
      <c r="Q285" s="28">
        <f>SUMIF(C281:C300,"도",E281:E300)</f>
        <v>0</v>
      </c>
      <c r="R285" s="28">
        <f>COUNTIF(X281:X300,"도국")</f>
        <v>0</v>
      </c>
      <c r="S285" s="28" t="s">
        <v>1</v>
      </c>
      <c r="T285" s="28">
        <f>SUMIF(X281:X300,"도국",E281:E300)</f>
        <v>0</v>
      </c>
      <c r="U285" s="28">
        <f t="shared" si="67"/>
        <v>0</v>
      </c>
      <c r="V285" s="28" t="s">
        <v>1</v>
      </c>
      <c r="W285" s="28">
        <f t="shared" si="68"/>
        <v>0</v>
      </c>
      <c r="X285" s="28" t="str">
        <f t="shared" si="66"/>
        <v/>
      </c>
    </row>
    <row r="286" spans="1:24" ht="28.9" customHeight="1">
      <c r="A286" s="41" t="str">
        <f>IF(OR(ISNUMBER(E286),ISTEXT(C286)),A285+1," ")</f>
        <v xml:space="preserve"> </v>
      </c>
      <c r="B286" s="42"/>
      <c r="C286" s="43"/>
      <c r="D286" s="44"/>
      <c r="E286" s="44"/>
      <c r="F286" s="43"/>
      <c r="G286" s="43"/>
      <c r="H286" s="26"/>
      <c r="I286" s="26"/>
      <c r="J286" s="26"/>
      <c r="K286" s="26"/>
      <c r="L286" s="52"/>
      <c r="M286" s="50"/>
      <c r="N286" s="28" t="s">
        <v>7</v>
      </c>
      <c r="O286" s="28">
        <f>COUNTIF(C281:C300,"천")</f>
        <v>0</v>
      </c>
      <c r="P286" s="28" t="s">
        <v>1</v>
      </c>
      <c r="Q286" s="28">
        <f>SUMIF(C281:C300,"천",E281:E300)</f>
        <v>0</v>
      </c>
      <c r="R286" s="28">
        <f>COUNTIF(X281:X300,"천국")</f>
        <v>0</v>
      </c>
      <c r="S286" s="28" t="s">
        <v>1</v>
      </c>
      <c r="T286" s="28">
        <f>SUMIF(X281:X300,"천국",E281:E300)</f>
        <v>0</v>
      </c>
      <c r="U286" s="28">
        <f t="shared" si="67"/>
        <v>0</v>
      </c>
      <c r="V286" s="28" t="s">
        <v>1</v>
      </c>
      <c r="W286" s="28">
        <f t="shared" si="68"/>
        <v>0</v>
      </c>
      <c r="X286" s="28" t="str">
        <f t="shared" si="66"/>
        <v/>
      </c>
    </row>
    <row r="287" spans="1:24" ht="28.9" customHeight="1">
      <c r="A287" s="41" t="str">
        <f t="shared" ref="A287:A298" si="69">IF(OR(ISNUMBER(E287),ISTEXT(C287)),A286+1," ")</f>
        <v xml:space="preserve"> </v>
      </c>
      <c r="B287" s="42"/>
      <c r="C287" s="43"/>
      <c r="D287" s="44"/>
      <c r="E287" s="44"/>
      <c r="F287" s="43"/>
      <c r="G287" s="43"/>
      <c r="H287" s="26"/>
      <c r="I287" s="26"/>
      <c r="J287" s="26"/>
      <c r="K287" s="26"/>
      <c r="L287" s="52"/>
      <c r="M287" s="50"/>
      <c r="N287" s="28" t="s">
        <v>8</v>
      </c>
      <c r="O287" s="28">
        <f>COUNTIF(C281:C300,"구")</f>
        <v>0</v>
      </c>
      <c r="P287" s="28" t="s">
        <v>1</v>
      </c>
      <c r="Q287" s="28">
        <f>SUMIF(C281:C300,"구",E281:E300)</f>
        <v>0</v>
      </c>
      <c r="R287" s="28">
        <f>COUNTIF(X281:X300,"구국")</f>
        <v>0</v>
      </c>
      <c r="S287" s="28" t="s">
        <v>1</v>
      </c>
      <c r="T287" s="28">
        <f>SUMIF(X281:X300,"구국",E281:E300)</f>
        <v>0</v>
      </c>
      <c r="U287" s="28">
        <f t="shared" si="67"/>
        <v>0</v>
      </c>
      <c r="V287" s="28" t="s">
        <v>1</v>
      </c>
      <c r="W287" s="28">
        <f t="shared" si="68"/>
        <v>0</v>
      </c>
      <c r="X287" s="28" t="str">
        <f t="shared" si="66"/>
        <v/>
      </c>
    </row>
    <row r="288" spans="1:24" ht="28.9" customHeight="1">
      <c r="A288" s="41" t="str">
        <f t="shared" si="69"/>
        <v xml:space="preserve"> </v>
      </c>
      <c r="B288" s="42"/>
      <c r="C288" s="43"/>
      <c r="D288" s="44"/>
      <c r="E288" s="44"/>
      <c r="F288" s="43"/>
      <c r="G288" s="43"/>
      <c r="H288" s="26"/>
      <c r="I288" s="26"/>
      <c r="J288" s="26"/>
      <c r="K288" s="26"/>
      <c r="L288" s="52"/>
      <c r="M288" s="50"/>
      <c r="N288" s="28" t="s">
        <v>9</v>
      </c>
      <c r="O288" s="28">
        <f>COUNTIF(C281:C300,"제")</f>
        <v>0</v>
      </c>
      <c r="P288" s="28" t="s">
        <v>1</v>
      </c>
      <c r="Q288" s="28">
        <f>SUMIF(C281:C300,"제",E281:E300)</f>
        <v>0</v>
      </c>
      <c r="R288" s="28">
        <f>COUNTIF(X281:X300,"제국")</f>
        <v>0</v>
      </c>
      <c r="S288" s="28" t="s">
        <v>1</v>
      </c>
      <c r="T288" s="28">
        <f>SUMIF(X281:X300,"제국",E281:E300)</f>
        <v>0</v>
      </c>
      <c r="U288" s="28">
        <f t="shared" si="67"/>
        <v>0</v>
      </c>
      <c r="V288" s="28" t="s">
        <v>1</v>
      </c>
      <c r="W288" s="28">
        <f t="shared" si="68"/>
        <v>0</v>
      </c>
      <c r="X288" s="28" t="str">
        <f t="shared" si="66"/>
        <v/>
      </c>
    </row>
    <row r="289" spans="1:24" ht="28.9" customHeight="1">
      <c r="A289" s="41" t="str">
        <f t="shared" si="69"/>
        <v xml:space="preserve"> </v>
      </c>
      <c r="B289" s="42"/>
      <c r="C289" s="43"/>
      <c r="D289" s="44"/>
      <c r="E289" s="44"/>
      <c r="F289" s="43"/>
      <c r="G289" s="43"/>
      <c r="H289" s="26"/>
      <c r="I289" s="26"/>
      <c r="J289" s="26"/>
      <c r="K289" s="26"/>
      <c r="L289" s="52"/>
      <c r="M289" s="50"/>
      <c r="N289" s="28" t="s">
        <v>10</v>
      </c>
      <c r="O289" s="28">
        <f>COUNTIF(C281:C300,"유")</f>
        <v>0</v>
      </c>
      <c r="P289" s="28" t="s">
        <v>1</v>
      </c>
      <c r="Q289" s="28">
        <f>SUMIF(C281:C300,"유",E281:E300)</f>
        <v>0</v>
      </c>
      <c r="R289" s="28">
        <f>COUNTIF(X281:X300,"유국")</f>
        <v>0</v>
      </c>
      <c r="S289" s="28" t="s">
        <v>1</v>
      </c>
      <c r="T289" s="28">
        <f>SUMIF(X281:X300,"유국",E281:E300)</f>
        <v>0</v>
      </c>
      <c r="U289" s="28">
        <f t="shared" si="67"/>
        <v>0</v>
      </c>
      <c r="V289" s="28" t="s">
        <v>1</v>
      </c>
      <c r="W289" s="28">
        <f t="shared" si="68"/>
        <v>0</v>
      </c>
      <c r="X289" s="28" t="str">
        <f t="shared" si="66"/>
        <v/>
      </c>
    </row>
    <row r="290" spans="1:24" ht="28.9" customHeight="1">
      <c r="A290" s="41" t="str">
        <f t="shared" si="69"/>
        <v xml:space="preserve"> </v>
      </c>
      <c r="B290" s="42"/>
      <c r="C290" s="43"/>
      <c r="D290" s="44"/>
      <c r="E290" s="44"/>
      <c r="F290" s="43"/>
      <c r="G290" s="43"/>
      <c r="H290" s="26"/>
      <c r="I290" s="26"/>
      <c r="J290" s="26"/>
      <c r="K290" s="26"/>
      <c r="L290" s="52"/>
      <c r="M290" s="50"/>
      <c r="N290" s="28" t="s">
        <v>11</v>
      </c>
      <c r="O290" s="28">
        <f>COUNTIF(C281:C300,"과")</f>
        <v>0</v>
      </c>
      <c r="P290" s="28" t="s">
        <v>1</v>
      </c>
      <c r="Q290" s="28">
        <f>SUMIF(C281:C300,"과",E281:E300)</f>
        <v>0</v>
      </c>
      <c r="R290" s="28">
        <f>COUNTIF(X281:X300,"과국")</f>
        <v>0</v>
      </c>
      <c r="S290" s="28" t="s">
        <v>1</v>
      </c>
      <c r="T290" s="28">
        <f>SUMIF(X281:X300,"과국",E281:E300)</f>
        <v>0</v>
      </c>
      <c r="U290" s="28">
        <f t="shared" si="67"/>
        <v>0</v>
      </c>
      <c r="V290" s="28" t="s">
        <v>1</v>
      </c>
      <c r="W290" s="28">
        <f t="shared" si="68"/>
        <v>0</v>
      </c>
      <c r="X290" s="28" t="str">
        <f t="shared" si="66"/>
        <v/>
      </c>
    </row>
    <row r="291" spans="1:24" ht="28.9" customHeight="1">
      <c r="A291" s="41" t="str">
        <f t="shared" si="69"/>
        <v xml:space="preserve"> </v>
      </c>
      <c r="B291" s="42"/>
      <c r="C291" s="43"/>
      <c r="D291" s="44"/>
      <c r="E291" s="44"/>
      <c r="F291" s="43"/>
      <c r="G291" s="43"/>
      <c r="H291" s="26"/>
      <c r="I291" s="26"/>
      <c r="J291" s="26"/>
      <c r="K291" s="26"/>
      <c r="L291" s="52"/>
      <c r="M291" s="50"/>
      <c r="N291" s="28" t="s">
        <v>12</v>
      </c>
      <c r="O291" s="28">
        <f>COUNTIF(C281:C300,"묘")</f>
        <v>0</v>
      </c>
      <c r="P291" s="28" t="s">
        <v>1</v>
      </c>
      <c r="Q291" s="28">
        <f>SUMIF(C281:C300,"묘",E281:E300)</f>
        <v>0</v>
      </c>
      <c r="R291" s="28">
        <f>COUNTIF(X281:X300,"묘국")</f>
        <v>0</v>
      </c>
      <c r="S291" s="28" t="s">
        <v>1</v>
      </c>
      <c r="T291" s="28">
        <f>SUMIF(X281:X300,"묘국",E281:E300)</f>
        <v>0</v>
      </c>
      <c r="U291" s="28">
        <f t="shared" si="67"/>
        <v>0</v>
      </c>
      <c r="V291" s="28" t="s">
        <v>1</v>
      </c>
      <c r="W291" s="28">
        <f t="shared" si="68"/>
        <v>0</v>
      </c>
      <c r="X291" s="28" t="str">
        <f t="shared" si="66"/>
        <v/>
      </c>
    </row>
    <row r="292" spans="1:24" ht="28.9" customHeight="1">
      <c r="A292" s="41" t="str">
        <f t="shared" si="69"/>
        <v xml:space="preserve"> </v>
      </c>
      <c r="B292" s="42"/>
      <c r="C292" s="43"/>
      <c r="D292" s="44"/>
      <c r="E292" s="44"/>
      <c r="F292" s="43"/>
      <c r="G292" s="43"/>
      <c r="H292" s="26"/>
      <c r="I292" s="26"/>
      <c r="J292" s="26"/>
      <c r="K292" s="26"/>
      <c r="L292" s="52"/>
      <c r="M292" s="50"/>
      <c r="N292" s="28" t="s">
        <v>13</v>
      </c>
      <c r="O292" s="28">
        <f>COUNTIF(C281:C300,"목")</f>
        <v>0</v>
      </c>
      <c r="P292" s="28" t="s">
        <v>1</v>
      </c>
      <c r="Q292" s="28">
        <f>SUMIF(C281:C300,"목",E281:E300)</f>
        <v>0</v>
      </c>
      <c r="R292" s="28">
        <f>COUNTIF(X281:X300,"목국")</f>
        <v>0</v>
      </c>
      <c r="S292" s="28" t="s">
        <v>1</v>
      </c>
      <c r="T292" s="28">
        <f>SUMIF(X281:X300,"목국",E281:E300)</f>
        <v>0</v>
      </c>
      <c r="U292" s="28">
        <f t="shared" si="67"/>
        <v>0</v>
      </c>
      <c r="V292" s="28" t="s">
        <v>1</v>
      </c>
      <c r="W292" s="28">
        <f t="shared" si="68"/>
        <v>0</v>
      </c>
      <c r="X292" s="28" t="str">
        <f t="shared" si="66"/>
        <v/>
      </c>
    </row>
    <row r="293" spans="1:24" ht="28.9" customHeight="1">
      <c r="A293" s="41" t="str">
        <f t="shared" si="69"/>
        <v xml:space="preserve"> </v>
      </c>
      <c r="B293" s="42"/>
      <c r="C293" s="43"/>
      <c r="D293" s="44"/>
      <c r="E293" s="44"/>
      <c r="F293" s="43"/>
      <c r="G293" s="43"/>
      <c r="H293" s="26"/>
      <c r="I293" s="26"/>
      <c r="J293" s="26"/>
      <c r="K293" s="26"/>
      <c r="L293" s="52"/>
      <c r="M293" s="50"/>
      <c r="N293" s="28" t="s">
        <v>14</v>
      </c>
      <c r="O293" s="28">
        <f>COUNTIF(C281:C300,"잡")</f>
        <v>0</v>
      </c>
      <c r="P293" s="28" t="s">
        <v>1</v>
      </c>
      <c r="Q293" s="28">
        <f>SUMIF(C281:C300,"잡",E281:E300)</f>
        <v>0</v>
      </c>
      <c r="R293" s="28">
        <f>COUNTIF(X281:X300,"잡국")</f>
        <v>0</v>
      </c>
      <c r="S293" s="28" t="s">
        <v>1</v>
      </c>
      <c r="T293" s="28">
        <f>SUMIF(X281:X300,"잡국",E281:E300)</f>
        <v>0</v>
      </c>
      <c r="U293" s="28">
        <f t="shared" si="67"/>
        <v>0</v>
      </c>
      <c r="V293" s="28" t="s">
        <v>1</v>
      </c>
      <c r="W293" s="28">
        <f t="shared" si="68"/>
        <v>0</v>
      </c>
      <c r="X293" s="28" t="str">
        <f t="shared" si="66"/>
        <v/>
      </c>
    </row>
    <row r="294" spans="1:24" ht="28.9" customHeight="1">
      <c r="A294" s="41" t="str">
        <f t="shared" si="69"/>
        <v xml:space="preserve"> </v>
      </c>
      <c r="B294" s="42"/>
      <c r="C294" s="43"/>
      <c r="D294" s="44"/>
      <c r="E294" s="44"/>
      <c r="F294" s="43"/>
      <c r="G294" s="43"/>
      <c r="H294" s="26"/>
      <c r="I294" s="26"/>
      <c r="J294" s="26"/>
      <c r="K294" s="26"/>
      <c r="L294" s="52"/>
      <c r="M294" s="50"/>
      <c r="N294" s="28" t="s">
        <v>15</v>
      </c>
      <c r="O294" s="28">
        <f>COUNTIF(C281:C300,"학")</f>
        <v>0</v>
      </c>
      <c r="P294" s="28" t="s">
        <v>1</v>
      </c>
      <c r="Q294" s="28">
        <f>SUMIF(C281:C300,"학",E281:E300)</f>
        <v>0</v>
      </c>
      <c r="R294" s="28">
        <f>COUNTIF(X281:X300,"학국")</f>
        <v>0</v>
      </c>
      <c r="S294" s="28" t="s">
        <v>1</v>
      </c>
      <c r="T294" s="28">
        <f>SUMIF(X281:X300,"학국",E281:E300)</f>
        <v>0</v>
      </c>
      <c r="U294" s="28">
        <f t="shared" si="67"/>
        <v>0</v>
      </c>
      <c r="V294" s="28" t="s">
        <v>1</v>
      </c>
      <c r="W294" s="28">
        <f t="shared" si="68"/>
        <v>0</v>
      </c>
      <c r="X294" s="28" t="str">
        <f t="shared" si="66"/>
        <v/>
      </c>
    </row>
    <row r="295" spans="1:24" ht="28.9" customHeight="1">
      <c r="A295" s="41" t="str">
        <f t="shared" si="69"/>
        <v xml:space="preserve"> </v>
      </c>
      <c r="B295" s="42"/>
      <c r="C295" s="43"/>
      <c r="D295" s="44"/>
      <c r="E295" s="44"/>
      <c r="F295" s="43"/>
      <c r="G295" s="43"/>
      <c r="H295" s="26"/>
      <c r="I295" s="26"/>
      <c r="J295" s="26"/>
      <c r="K295" s="26"/>
      <c r="L295" s="52"/>
      <c r="M295" s="50"/>
      <c r="N295" s="28" t="s">
        <v>16</v>
      </c>
      <c r="O295" s="28">
        <f>COUNTIF(C281:C300,"수")</f>
        <v>0</v>
      </c>
      <c r="P295" s="28" t="s">
        <v>1</v>
      </c>
      <c r="Q295" s="28">
        <f>SUMIF(C281:C300,"수",E281:E300)</f>
        <v>0</v>
      </c>
      <c r="R295" s="28">
        <f>COUNTIF(X281:X300,"수국")</f>
        <v>0</v>
      </c>
      <c r="S295" s="28" t="s">
        <v>1</v>
      </c>
      <c r="T295" s="28">
        <f>SUMIF(X281:X300,"수국",E281:E300)</f>
        <v>0</v>
      </c>
      <c r="U295" s="28">
        <f t="shared" si="67"/>
        <v>0</v>
      </c>
      <c r="V295" s="28" t="s">
        <v>1</v>
      </c>
      <c r="W295" s="28">
        <f t="shared" si="68"/>
        <v>0</v>
      </c>
      <c r="X295" s="28" t="str">
        <f t="shared" si="66"/>
        <v/>
      </c>
    </row>
    <row r="296" spans="1:24" ht="28.9" customHeight="1">
      <c r="A296" s="41" t="str">
        <f t="shared" si="69"/>
        <v xml:space="preserve"> </v>
      </c>
      <c r="B296" s="42"/>
      <c r="C296" s="43"/>
      <c r="D296" s="44"/>
      <c r="E296" s="44"/>
      <c r="F296" s="43"/>
      <c r="G296" s="43"/>
      <c r="H296" s="26"/>
      <c r="I296" s="26"/>
      <c r="J296" s="26"/>
      <c r="K296" s="26"/>
      <c r="L296" s="52"/>
      <c r="M296" s="50"/>
      <c r="N296" s="29" t="s">
        <v>17</v>
      </c>
      <c r="O296" s="28">
        <f>COUNTIF(C281:C300,"장")</f>
        <v>0</v>
      </c>
      <c r="P296" s="28" t="s">
        <v>1</v>
      </c>
      <c r="Q296" s="28">
        <f>SUMIF(C281:C300,"장",E281:E300)</f>
        <v>0</v>
      </c>
      <c r="R296" s="28">
        <f>COUNTIF(X281:X300,"장국")</f>
        <v>0</v>
      </c>
      <c r="S296" s="28" t="s">
        <v>1</v>
      </c>
      <c r="T296" s="28">
        <f>SUMIF(X281:X300,"장국",E281:E300)</f>
        <v>0</v>
      </c>
      <c r="U296" s="28">
        <f t="shared" si="67"/>
        <v>0</v>
      </c>
      <c r="V296" s="28" t="s">
        <v>1</v>
      </c>
      <c r="W296" s="28">
        <f t="shared" si="68"/>
        <v>0</v>
      </c>
      <c r="X296" s="30" t="str">
        <f t="shared" ref="X296:X311" si="70">CONCATENATE(C296,H296)</f>
        <v/>
      </c>
    </row>
    <row r="297" spans="1:24" ht="28.9" customHeight="1">
      <c r="A297" s="41" t="str">
        <f t="shared" si="69"/>
        <v xml:space="preserve"> </v>
      </c>
      <c r="B297" s="42"/>
      <c r="C297" s="43"/>
      <c r="D297" s="44"/>
      <c r="E297" s="44"/>
      <c r="F297" s="43"/>
      <c r="G297" s="43"/>
      <c r="H297" s="26"/>
      <c r="I297" s="26"/>
      <c r="J297" s="26"/>
      <c r="K297" s="26"/>
      <c r="L297" s="52"/>
      <c r="M297" s="50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30" t="str">
        <f t="shared" si="70"/>
        <v/>
      </c>
    </row>
    <row r="298" spans="1:24" ht="28.9" customHeight="1">
      <c r="A298" s="41" t="str">
        <f t="shared" si="69"/>
        <v xml:space="preserve"> </v>
      </c>
      <c r="B298" s="42"/>
      <c r="C298" s="43"/>
      <c r="D298" s="44"/>
      <c r="E298" s="44"/>
      <c r="F298" s="43"/>
      <c r="G298" s="43"/>
      <c r="H298" s="26"/>
      <c r="I298" s="26"/>
      <c r="J298" s="26"/>
      <c r="K298" s="26"/>
      <c r="L298" s="52"/>
      <c r="M298" s="50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30" t="str">
        <f t="shared" si="70"/>
        <v/>
      </c>
    </row>
    <row r="299" spans="1:24" ht="28.9" customHeight="1">
      <c r="A299" s="41" t="str">
        <f>IF(OR(ISNUMBER(E299),ISTEXT(C299)),A298+1," ")</f>
        <v xml:space="preserve"> </v>
      </c>
      <c r="B299" s="42"/>
      <c r="C299" s="43"/>
      <c r="D299" s="44"/>
      <c r="E299" s="44"/>
      <c r="F299" s="43"/>
      <c r="G299" s="43"/>
      <c r="H299" s="26"/>
      <c r="I299" s="26"/>
      <c r="J299" s="26"/>
      <c r="K299" s="26"/>
      <c r="L299" s="52"/>
      <c r="M299" s="50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tr">
        <f t="shared" si="70"/>
        <v/>
      </c>
    </row>
    <row r="300" spans="1:24" ht="28.9" customHeight="1">
      <c r="A300" s="41" t="str">
        <f>IF(OR(ISNUMBER(E300),ISTEXT(C300)),A299+1," ")</f>
        <v xml:space="preserve"> </v>
      </c>
      <c r="B300" s="42"/>
      <c r="C300" s="43"/>
      <c r="D300" s="44"/>
      <c r="E300" s="44"/>
      <c r="F300" s="43"/>
      <c r="G300" s="43"/>
      <c r="H300" s="26"/>
      <c r="I300" s="26"/>
      <c r="J300" s="26"/>
      <c r="K300" s="26"/>
      <c r="L300" s="52"/>
      <c r="M300" s="50"/>
      <c r="N300" s="28" t="s">
        <v>18</v>
      </c>
      <c r="O300" s="28">
        <f>COUNTIF(C281:C300," ")</f>
        <v>0</v>
      </c>
      <c r="P300" s="28" t="s">
        <v>1</v>
      </c>
      <c r="Q300" s="28">
        <f>SUMIF(C281:C300," ",E281:E300)</f>
        <v>0</v>
      </c>
      <c r="R300" s="28"/>
      <c r="S300" s="28" t="s">
        <v>1</v>
      </c>
      <c r="T300" s="28"/>
      <c r="U300" s="28">
        <f>O300</f>
        <v>0</v>
      </c>
      <c r="V300" s="28" t="s">
        <v>1</v>
      </c>
      <c r="W300" s="28">
        <f>Q300</f>
        <v>0</v>
      </c>
      <c r="X300" s="28" t="str">
        <f t="shared" si="70"/>
        <v/>
      </c>
    </row>
    <row r="301" spans="1:24" ht="28.9" customHeight="1">
      <c r="A301" s="45" t="s">
        <v>35</v>
      </c>
      <c r="B301" s="46"/>
      <c r="C301" s="47"/>
      <c r="D301" s="48"/>
      <c r="E301" s="49">
        <f>SUM(E281:E300)</f>
        <v>0</v>
      </c>
      <c r="F301" s="47"/>
      <c r="G301" s="47"/>
      <c r="H301" s="31"/>
      <c r="I301" s="31"/>
      <c r="J301" s="31"/>
      <c r="K301" s="31"/>
      <c r="L301" s="33"/>
      <c r="M301" s="51"/>
      <c r="N301" s="29" t="s">
        <v>0</v>
      </c>
      <c r="O301" s="28">
        <f>SUM(O281:O300)</f>
        <v>0</v>
      </c>
      <c r="P301" s="28" t="s">
        <v>1</v>
      </c>
      <c r="Q301" s="28">
        <f>SUM(Q281:Q300)</f>
        <v>0</v>
      </c>
      <c r="R301" s="28">
        <f>SUM(R281:R300)</f>
        <v>0</v>
      </c>
      <c r="S301" s="28" t="s">
        <v>1</v>
      </c>
      <c r="T301" s="28">
        <f>SUM(T281:T300)</f>
        <v>0</v>
      </c>
      <c r="U301" s="28">
        <f>SUM(U281:U300)</f>
        <v>0</v>
      </c>
      <c r="V301" s="28" t="s">
        <v>1</v>
      </c>
      <c r="W301" s="28">
        <f>SUM(W281:W300)</f>
        <v>0</v>
      </c>
      <c r="X301" s="28" t="str">
        <f t="shared" si="70"/>
        <v/>
      </c>
    </row>
    <row r="302" spans="1:24" ht="28.9" customHeight="1">
      <c r="A302" s="41" t="str">
        <f>IF(OR(ISNUMBER(E302),ISTEXT(C302)),A300+1," ")</f>
        <v xml:space="preserve"> </v>
      </c>
      <c r="B302" s="42"/>
      <c r="C302" s="43"/>
      <c r="D302" s="44"/>
      <c r="E302" s="44"/>
      <c r="F302" s="43"/>
      <c r="G302" s="43"/>
      <c r="H302" s="26"/>
      <c r="I302" s="26"/>
      <c r="J302" s="26"/>
      <c r="K302" s="27"/>
      <c r="L302" s="52"/>
      <c r="M302" s="50"/>
      <c r="N302" s="28" t="s">
        <v>2</v>
      </c>
      <c r="O302" s="28">
        <f>COUNTIF(C302:C321,"전")</f>
        <v>0</v>
      </c>
      <c r="P302" s="28" t="s">
        <v>1</v>
      </c>
      <c r="Q302" s="28">
        <f>SUMIF(C302:C321,"전",E302:E321)</f>
        <v>0</v>
      </c>
      <c r="R302" s="28">
        <f>COUNTIF(X302:X321,"전국")</f>
        <v>0</v>
      </c>
      <c r="S302" s="28" t="s">
        <v>1</v>
      </c>
      <c r="T302" s="28">
        <f>SUMIF(X302:X321,"전국",E302:E321)</f>
        <v>0</v>
      </c>
      <c r="U302" s="28">
        <f t="shared" ref="U302:U317" si="71">O302-R302</f>
        <v>0</v>
      </c>
      <c r="V302" s="28" t="s">
        <v>1</v>
      </c>
      <c r="W302" s="28">
        <f t="shared" ref="W302:W317" si="72">Q302-T302</f>
        <v>0</v>
      </c>
      <c r="X302" s="28" t="str">
        <f t="shared" si="70"/>
        <v/>
      </c>
    </row>
    <row r="303" spans="1:24" ht="28.9" customHeight="1">
      <c r="A303" s="41" t="str">
        <f>IF(OR(ISNUMBER(E303),ISTEXT(C303)),A302+1," ")</f>
        <v xml:space="preserve"> </v>
      </c>
      <c r="B303" s="42"/>
      <c r="C303" s="43"/>
      <c r="D303" s="44"/>
      <c r="E303" s="44"/>
      <c r="F303" s="43"/>
      <c r="G303" s="43"/>
      <c r="H303" s="26"/>
      <c r="I303" s="26"/>
      <c r="J303" s="26"/>
      <c r="K303" s="26"/>
      <c r="L303" s="52"/>
      <c r="M303" s="50"/>
      <c r="N303" s="28" t="s">
        <v>3</v>
      </c>
      <c r="O303" s="28">
        <f>COUNTIF(C302:C321,"답")</f>
        <v>0</v>
      </c>
      <c r="P303" s="28" t="s">
        <v>1</v>
      </c>
      <c r="Q303" s="28">
        <f>SUMIF(C302:C321,"답",E302:E321)</f>
        <v>0</v>
      </c>
      <c r="R303" s="28">
        <f>COUNTIF(X302:X321,"답국")</f>
        <v>0</v>
      </c>
      <c r="S303" s="28" t="s">
        <v>1</v>
      </c>
      <c r="T303" s="28">
        <f>SUMIF(X302:X321,"답국",E302:E321)</f>
        <v>0</v>
      </c>
      <c r="U303" s="28">
        <f t="shared" si="71"/>
        <v>0</v>
      </c>
      <c r="V303" s="28" t="s">
        <v>1</v>
      </c>
      <c r="W303" s="28">
        <f t="shared" si="72"/>
        <v>0</v>
      </c>
      <c r="X303" s="28" t="str">
        <f t="shared" si="70"/>
        <v/>
      </c>
    </row>
    <row r="304" spans="1:24" ht="28.9" customHeight="1">
      <c r="A304" s="41" t="str">
        <f>IF(OR(ISNUMBER(E304),ISTEXT(C304)),A303+1," ")</f>
        <v xml:space="preserve"> </v>
      </c>
      <c r="B304" s="42"/>
      <c r="C304" s="43"/>
      <c r="D304" s="44"/>
      <c r="E304" s="44"/>
      <c r="F304" s="43"/>
      <c r="G304" s="43"/>
      <c r="H304" s="26"/>
      <c r="I304" s="26"/>
      <c r="J304" s="26"/>
      <c r="K304" s="26"/>
      <c r="L304" s="52"/>
      <c r="M304" s="50"/>
      <c r="N304" s="28" t="s">
        <v>4</v>
      </c>
      <c r="O304" s="28">
        <f>COUNTIF(C302:C321,"임")</f>
        <v>0</v>
      </c>
      <c r="P304" s="28" t="s">
        <v>1</v>
      </c>
      <c r="Q304" s="28">
        <f>SUMIF(C302:C321,"임",E302:E321)</f>
        <v>0</v>
      </c>
      <c r="R304" s="28">
        <f>COUNTIF(X302:X321,"임국")</f>
        <v>0</v>
      </c>
      <c r="S304" s="28" t="s">
        <v>1</v>
      </c>
      <c r="T304" s="28">
        <f>SUMIF(X302:X321,"임국",E302:E321)</f>
        <v>0</v>
      </c>
      <c r="U304" s="28">
        <f t="shared" si="71"/>
        <v>0</v>
      </c>
      <c r="V304" s="28" t="s">
        <v>1</v>
      </c>
      <c r="W304" s="28">
        <f t="shared" si="72"/>
        <v>0</v>
      </c>
      <c r="X304" s="28" t="str">
        <f t="shared" si="70"/>
        <v/>
      </c>
    </row>
    <row r="305" spans="1:24" ht="28.9" customHeight="1">
      <c r="A305" s="41" t="str">
        <f>IF(OR(ISNUMBER(E305),ISTEXT(C305)),A304+1," ")</f>
        <v xml:space="preserve"> </v>
      </c>
      <c r="B305" s="42"/>
      <c r="C305" s="43"/>
      <c r="D305" s="44"/>
      <c r="E305" s="44"/>
      <c r="F305" s="43"/>
      <c r="G305" s="43"/>
      <c r="H305" s="26"/>
      <c r="I305" s="26"/>
      <c r="J305" s="26"/>
      <c r="K305" s="26"/>
      <c r="L305" s="52"/>
      <c r="M305" s="50"/>
      <c r="N305" s="28" t="s">
        <v>5</v>
      </c>
      <c r="O305" s="28">
        <f>COUNTIF(C302:C321,"대")</f>
        <v>0</v>
      </c>
      <c r="P305" s="28" t="s">
        <v>1</v>
      </c>
      <c r="Q305" s="28">
        <f>SUMIF(C302:C321,"대",E302:E321)</f>
        <v>0</v>
      </c>
      <c r="R305" s="28">
        <f>COUNTIF(X302:X321,"대국")</f>
        <v>0</v>
      </c>
      <c r="S305" s="28" t="s">
        <v>1</v>
      </c>
      <c r="T305" s="28">
        <f>SUMIF(X302:X321,"대국",E302:E321)</f>
        <v>0</v>
      </c>
      <c r="U305" s="28">
        <f t="shared" si="71"/>
        <v>0</v>
      </c>
      <c r="V305" s="28" t="s">
        <v>1</v>
      </c>
      <c r="W305" s="28">
        <f t="shared" si="72"/>
        <v>0</v>
      </c>
      <c r="X305" s="28" t="str">
        <f t="shared" si="70"/>
        <v/>
      </c>
    </row>
    <row r="306" spans="1:24" ht="28.9" customHeight="1">
      <c r="A306" s="41" t="str">
        <f>IF(OR(ISNUMBER(E306),ISTEXT(C306)),A305+1," ")</f>
        <v xml:space="preserve"> </v>
      </c>
      <c r="B306" s="42"/>
      <c r="C306" s="43"/>
      <c r="D306" s="44"/>
      <c r="E306" s="44"/>
      <c r="F306" s="43"/>
      <c r="G306" s="43"/>
      <c r="H306" s="26"/>
      <c r="I306" s="26"/>
      <c r="J306" s="26"/>
      <c r="K306" s="26"/>
      <c r="L306" s="52"/>
      <c r="M306" s="50"/>
      <c r="N306" s="28" t="s">
        <v>6</v>
      </c>
      <c r="O306" s="28">
        <f>COUNTIF(C302:C321,"도")</f>
        <v>0</v>
      </c>
      <c r="P306" s="28" t="s">
        <v>1</v>
      </c>
      <c r="Q306" s="28">
        <f>SUMIF(C302:C321,"도",E302:E321)</f>
        <v>0</v>
      </c>
      <c r="R306" s="28">
        <f>COUNTIF(X302:X321,"도국")</f>
        <v>0</v>
      </c>
      <c r="S306" s="28" t="s">
        <v>1</v>
      </c>
      <c r="T306" s="28">
        <f>SUMIF(X302:X321,"도국",E302:E321)</f>
        <v>0</v>
      </c>
      <c r="U306" s="28">
        <f t="shared" si="71"/>
        <v>0</v>
      </c>
      <c r="V306" s="28" t="s">
        <v>1</v>
      </c>
      <c r="W306" s="28">
        <f t="shared" si="72"/>
        <v>0</v>
      </c>
      <c r="X306" s="28" t="str">
        <f t="shared" si="70"/>
        <v/>
      </c>
    </row>
    <row r="307" spans="1:24" ht="28.9" customHeight="1">
      <c r="A307" s="41" t="str">
        <f t="shared" ref="A307:A319" si="73">IF(OR(ISNUMBER(E307),ISTEXT(C307)),A306+1," ")</f>
        <v xml:space="preserve"> </v>
      </c>
      <c r="B307" s="42"/>
      <c r="C307" s="43"/>
      <c r="D307" s="44"/>
      <c r="E307" s="44"/>
      <c r="F307" s="43"/>
      <c r="G307" s="43"/>
      <c r="H307" s="26"/>
      <c r="I307" s="26"/>
      <c r="J307" s="26"/>
      <c r="K307" s="26"/>
      <c r="L307" s="52"/>
      <c r="M307" s="50"/>
      <c r="N307" s="28" t="s">
        <v>7</v>
      </c>
      <c r="O307" s="28">
        <f>COUNTIF(C302:C321,"천")</f>
        <v>0</v>
      </c>
      <c r="P307" s="28" t="s">
        <v>1</v>
      </c>
      <c r="Q307" s="28">
        <f>SUMIF(C302:C321,"천",E302:E321)</f>
        <v>0</v>
      </c>
      <c r="R307" s="28">
        <f>COUNTIF(X302:X321,"천국")</f>
        <v>0</v>
      </c>
      <c r="S307" s="28" t="s">
        <v>1</v>
      </c>
      <c r="T307" s="28">
        <f>SUMIF(X302:X321,"천국",E302:E321)</f>
        <v>0</v>
      </c>
      <c r="U307" s="28">
        <f t="shared" si="71"/>
        <v>0</v>
      </c>
      <c r="V307" s="28" t="s">
        <v>1</v>
      </c>
      <c r="W307" s="28">
        <f t="shared" si="72"/>
        <v>0</v>
      </c>
      <c r="X307" s="28" t="str">
        <f t="shared" si="70"/>
        <v/>
      </c>
    </row>
    <row r="308" spans="1:24" ht="28.9" customHeight="1">
      <c r="A308" s="41" t="str">
        <f t="shared" si="73"/>
        <v xml:space="preserve"> </v>
      </c>
      <c r="B308" s="42"/>
      <c r="C308" s="43"/>
      <c r="D308" s="44"/>
      <c r="E308" s="44"/>
      <c r="F308" s="43"/>
      <c r="G308" s="43"/>
      <c r="H308" s="26"/>
      <c r="I308" s="26"/>
      <c r="J308" s="26"/>
      <c r="K308" s="26"/>
      <c r="L308" s="52"/>
      <c r="M308" s="50"/>
      <c r="N308" s="28" t="s">
        <v>8</v>
      </c>
      <c r="O308" s="28">
        <f>COUNTIF(C302:C321,"구")</f>
        <v>0</v>
      </c>
      <c r="P308" s="28" t="s">
        <v>1</v>
      </c>
      <c r="Q308" s="28">
        <f>SUMIF(C302:C321,"구",E302:E321)</f>
        <v>0</v>
      </c>
      <c r="R308" s="28">
        <f>COUNTIF(X302:X321,"구국")</f>
        <v>0</v>
      </c>
      <c r="S308" s="28" t="s">
        <v>1</v>
      </c>
      <c r="T308" s="28">
        <f>SUMIF(X302:X321,"구국",E302:E321)</f>
        <v>0</v>
      </c>
      <c r="U308" s="28">
        <f t="shared" si="71"/>
        <v>0</v>
      </c>
      <c r="V308" s="28" t="s">
        <v>1</v>
      </c>
      <c r="W308" s="28">
        <f t="shared" si="72"/>
        <v>0</v>
      </c>
      <c r="X308" s="28" t="str">
        <f t="shared" si="70"/>
        <v/>
      </c>
    </row>
    <row r="309" spans="1:24" ht="28.9" customHeight="1">
      <c r="A309" s="41" t="str">
        <f t="shared" si="73"/>
        <v xml:space="preserve"> </v>
      </c>
      <c r="B309" s="42"/>
      <c r="C309" s="43"/>
      <c r="D309" s="44"/>
      <c r="E309" s="44"/>
      <c r="F309" s="43"/>
      <c r="G309" s="43"/>
      <c r="H309" s="26"/>
      <c r="I309" s="26"/>
      <c r="J309" s="26"/>
      <c r="K309" s="26"/>
      <c r="L309" s="52"/>
      <c r="M309" s="50"/>
      <c r="N309" s="28" t="s">
        <v>9</v>
      </c>
      <c r="O309" s="28">
        <f>COUNTIF(C302:C321,"제")</f>
        <v>0</v>
      </c>
      <c r="P309" s="28" t="s">
        <v>1</v>
      </c>
      <c r="Q309" s="28">
        <f>SUMIF(C302:C321,"제",E302:E321)</f>
        <v>0</v>
      </c>
      <c r="R309" s="28">
        <f>COUNTIF(X302:X321,"제국")</f>
        <v>0</v>
      </c>
      <c r="S309" s="28" t="s">
        <v>1</v>
      </c>
      <c r="T309" s="28">
        <f>SUMIF(X302:X321,"제국",E302:E321)</f>
        <v>0</v>
      </c>
      <c r="U309" s="28">
        <f t="shared" si="71"/>
        <v>0</v>
      </c>
      <c r="V309" s="28" t="s">
        <v>1</v>
      </c>
      <c r="W309" s="28">
        <f t="shared" si="72"/>
        <v>0</v>
      </c>
      <c r="X309" s="28" t="str">
        <f t="shared" si="70"/>
        <v/>
      </c>
    </row>
    <row r="310" spans="1:24" ht="28.9" customHeight="1">
      <c r="A310" s="41" t="str">
        <f t="shared" si="73"/>
        <v xml:space="preserve"> </v>
      </c>
      <c r="B310" s="42"/>
      <c r="C310" s="43"/>
      <c r="D310" s="44"/>
      <c r="E310" s="44"/>
      <c r="F310" s="43"/>
      <c r="G310" s="43"/>
      <c r="H310" s="26"/>
      <c r="I310" s="26"/>
      <c r="J310" s="26"/>
      <c r="K310" s="26"/>
      <c r="L310" s="52"/>
      <c r="M310" s="50"/>
      <c r="N310" s="28" t="s">
        <v>10</v>
      </c>
      <c r="O310" s="28">
        <f>COUNTIF(C302:C321,"유")</f>
        <v>0</v>
      </c>
      <c r="P310" s="28" t="s">
        <v>1</v>
      </c>
      <c r="Q310" s="28">
        <f>SUMIF(C302:C321,"유",E302:E321)</f>
        <v>0</v>
      </c>
      <c r="R310" s="28">
        <f>COUNTIF(X302:X321,"유국")</f>
        <v>0</v>
      </c>
      <c r="S310" s="28" t="s">
        <v>1</v>
      </c>
      <c r="T310" s="28">
        <f>SUMIF(X302:X321,"유국",E302:E321)</f>
        <v>0</v>
      </c>
      <c r="U310" s="28">
        <f t="shared" si="71"/>
        <v>0</v>
      </c>
      <c r="V310" s="28" t="s">
        <v>1</v>
      </c>
      <c r="W310" s="28">
        <f t="shared" si="72"/>
        <v>0</v>
      </c>
      <c r="X310" s="28" t="str">
        <f t="shared" si="70"/>
        <v/>
      </c>
    </row>
    <row r="311" spans="1:24" ht="28.9" customHeight="1">
      <c r="A311" s="41" t="str">
        <f t="shared" si="73"/>
        <v xml:space="preserve"> </v>
      </c>
      <c r="B311" s="42"/>
      <c r="C311" s="43"/>
      <c r="D311" s="44"/>
      <c r="E311" s="44"/>
      <c r="F311" s="43"/>
      <c r="G311" s="43"/>
      <c r="H311" s="26"/>
      <c r="I311" s="26"/>
      <c r="J311" s="26"/>
      <c r="K311" s="26"/>
      <c r="L311" s="52"/>
      <c r="M311" s="50"/>
      <c r="N311" s="28" t="s">
        <v>11</v>
      </c>
      <c r="O311" s="28">
        <f>COUNTIF(C302:C321,"과")</f>
        <v>0</v>
      </c>
      <c r="P311" s="28" t="s">
        <v>1</v>
      </c>
      <c r="Q311" s="28">
        <f>SUMIF(C302:C321,"과",E302:E321)</f>
        <v>0</v>
      </c>
      <c r="R311" s="28">
        <f>COUNTIF(X302:X321,"과국")</f>
        <v>0</v>
      </c>
      <c r="S311" s="28" t="s">
        <v>1</v>
      </c>
      <c r="T311" s="28">
        <f>SUMIF(X302:X321,"과국",E302:E321)</f>
        <v>0</v>
      </c>
      <c r="U311" s="28">
        <f t="shared" si="71"/>
        <v>0</v>
      </c>
      <c r="V311" s="28" t="s">
        <v>1</v>
      </c>
      <c r="W311" s="28">
        <f t="shared" si="72"/>
        <v>0</v>
      </c>
      <c r="X311" s="28" t="str">
        <f t="shared" si="70"/>
        <v/>
      </c>
    </row>
    <row r="312" spans="1:24" ht="28.9" customHeight="1">
      <c r="A312" s="41" t="str">
        <f t="shared" si="73"/>
        <v xml:space="preserve"> </v>
      </c>
      <c r="B312" s="42"/>
      <c r="C312" s="43"/>
      <c r="D312" s="44"/>
      <c r="E312" s="44"/>
      <c r="F312" s="43"/>
      <c r="G312" s="43"/>
      <c r="H312" s="26"/>
      <c r="I312" s="26"/>
      <c r="J312" s="26"/>
      <c r="K312" s="26"/>
      <c r="L312" s="52"/>
      <c r="M312" s="50"/>
      <c r="N312" s="28" t="s">
        <v>12</v>
      </c>
      <c r="O312" s="28">
        <f>COUNTIF(C302:C321,"묘")</f>
        <v>0</v>
      </c>
      <c r="P312" s="28" t="s">
        <v>1</v>
      </c>
      <c r="Q312" s="28">
        <f>SUMIF(C302:C321,"묘",E302:E321)</f>
        <v>0</v>
      </c>
      <c r="R312" s="28">
        <f>COUNTIF(X302:X321,"묘국")</f>
        <v>0</v>
      </c>
      <c r="S312" s="28" t="s">
        <v>1</v>
      </c>
      <c r="T312" s="28">
        <f>SUMIF(X302:X321,"묘국",E302:E321)</f>
        <v>0</v>
      </c>
      <c r="U312" s="28">
        <f t="shared" si="71"/>
        <v>0</v>
      </c>
      <c r="V312" s="28" t="s">
        <v>1</v>
      </c>
      <c r="W312" s="28">
        <f t="shared" si="72"/>
        <v>0</v>
      </c>
      <c r="X312" s="28" t="str">
        <f t="shared" ref="X312:X327" si="74">CONCATENATE(C312,H312)</f>
        <v/>
      </c>
    </row>
    <row r="313" spans="1:24" ht="28.9" customHeight="1">
      <c r="A313" s="41" t="str">
        <f t="shared" si="73"/>
        <v xml:space="preserve"> </v>
      </c>
      <c r="B313" s="42"/>
      <c r="C313" s="43"/>
      <c r="D313" s="44"/>
      <c r="E313" s="44"/>
      <c r="F313" s="43"/>
      <c r="G313" s="43"/>
      <c r="H313" s="26"/>
      <c r="I313" s="26"/>
      <c r="J313" s="26"/>
      <c r="K313" s="26"/>
      <c r="L313" s="52"/>
      <c r="M313" s="50"/>
      <c r="N313" s="28" t="s">
        <v>13</v>
      </c>
      <c r="O313" s="28">
        <f>COUNTIF(C302:C321,"목")</f>
        <v>0</v>
      </c>
      <c r="P313" s="28" t="s">
        <v>1</v>
      </c>
      <c r="Q313" s="28">
        <f>SUMIF(C302:C321,"목",E302:E321)</f>
        <v>0</v>
      </c>
      <c r="R313" s="28">
        <f>COUNTIF(X302:X321,"목국")</f>
        <v>0</v>
      </c>
      <c r="S313" s="28" t="s">
        <v>1</v>
      </c>
      <c r="T313" s="28">
        <f>SUMIF(X302:X321,"목국",E302:E321)</f>
        <v>0</v>
      </c>
      <c r="U313" s="28">
        <f t="shared" si="71"/>
        <v>0</v>
      </c>
      <c r="V313" s="28" t="s">
        <v>1</v>
      </c>
      <c r="W313" s="28">
        <f t="shared" si="72"/>
        <v>0</v>
      </c>
      <c r="X313" s="28" t="str">
        <f t="shared" si="74"/>
        <v/>
      </c>
    </row>
    <row r="314" spans="1:24" ht="28.9" customHeight="1">
      <c r="A314" s="41" t="str">
        <f t="shared" si="73"/>
        <v xml:space="preserve"> </v>
      </c>
      <c r="B314" s="42"/>
      <c r="C314" s="43"/>
      <c r="D314" s="44"/>
      <c r="E314" s="44"/>
      <c r="F314" s="43"/>
      <c r="G314" s="43"/>
      <c r="H314" s="26"/>
      <c r="I314" s="26"/>
      <c r="J314" s="26"/>
      <c r="K314" s="26"/>
      <c r="L314" s="52"/>
      <c r="M314" s="50"/>
      <c r="N314" s="28" t="s">
        <v>14</v>
      </c>
      <c r="O314" s="28">
        <f>COUNTIF(C302:C321,"잡")</f>
        <v>0</v>
      </c>
      <c r="P314" s="28" t="s">
        <v>1</v>
      </c>
      <c r="Q314" s="28">
        <f>SUMIF(C302:C321,"잡",E302:E321)</f>
        <v>0</v>
      </c>
      <c r="R314" s="28">
        <f>COUNTIF(X302:X321,"잡국")</f>
        <v>0</v>
      </c>
      <c r="S314" s="28" t="s">
        <v>1</v>
      </c>
      <c r="T314" s="28">
        <f>SUMIF(X302:X321,"잡국",E302:E321)</f>
        <v>0</v>
      </c>
      <c r="U314" s="28">
        <f t="shared" si="71"/>
        <v>0</v>
      </c>
      <c r="V314" s="28" t="s">
        <v>1</v>
      </c>
      <c r="W314" s="28">
        <f t="shared" si="72"/>
        <v>0</v>
      </c>
      <c r="X314" s="28" t="str">
        <f t="shared" si="74"/>
        <v/>
      </c>
    </row>
    <row r="315" spans="1:24" ht="28.9" customHeight="1">
      <c r="A315" s="41" t="str">
        <f t="shared" si="73"/>
        <v xml:space="preserve"> </v>
      </c>
      <c r="B315" s="42"/>
      <c r="C315" s="43"/>
      <c r="D315" s="44"/>
      <c r="E315" s="44"/>
      <c r="F315" s="43"/>
      <c r="G315" s="43"/>
      <c r="H315" s="26"/>
      <c r="I315" s="26"/>
      <c r="J315" s="26"/>
      <c r="K315" s="26"/>
      <c r="L315" s="52"/>
      <c r="M315" s="50"/>
      <c r="N315" s="28" t="s">
        <v>15</v>
      </c>
      <c r="O315" s="28">
        <f>COUNTIF(C302:C321,"학")</f>
        <v>0</v>
      </c>
      <c r="P315" s="28" t="s">
        <v>1</v>
      </c>
      <c r="Q315" s="28">
        <f>SUMIF(C302:C321,"학",E302:E321)</f>
        <v>0</v>
      </c>
      <c r="R315" s="28">
        <f>COUNTIF(X302:X321,"학국")</f>
        <v>0</v>
      </c>
      <c r="S315" s="28" t="s">
        <v>1</v>
      </c>
      <c r="T315" s="28">
        <f>SUMIF(X302:X321,"학국",E302:E321)</f>
        <v>0</v>
      </c>
      <c r="U315" s="28">
        <f t="shared" si="71"/>
        <v>0</v>
      </c>
      <c r="V315" s="28" t="s">
        <v>1</v>
      </c>
      <c r="W315" s="28">
        <f t="shared" si="72"/>
        <v>0</v>
      </c>
      <c r="X315" s="28" t="str">
        <f t="shared" si="74"/>
        <v/>
      </c>
    </row>
    <row r="316" spans="1:24" ht="28.9" customHeight="1">
      <c r="A316" s="41" t="str">
        <f t="shared" si="73"/>
        <v xml:space="preserve"> </v>
      </c>
      <c r="B316" s="42"/>
      <c r="C316" s="43"/>
      <c r="D316" s="44"/>
      <c r="E316" s="44"/>
      <c r="F316" s="43"/>
      <c r="G316" s="43"/>
      <c r="H316" s="26"/>
      <c r="I316" s="26"/>
      <c r="J316" s="26"/>
      <c r="K316" s="26"/>
      <c r="L316" s="52"/>
      <c r="M316" s="50"/>
      <c r="N316" s="28" t="s">
        <v>16</v>
      </c>
      <c r="O316" s="28">
        <f>COUNTIF(C302:C321,"수")</f>
        <v>0</v>
      </c>
      <c r="P316" s="28" t="s">
        <v>1</v>
      </c>
      <c r="Q316" s="28">
        <f>SUMIF(C302:C321,"수",E302:E321)</f>
        <v>0</v>
      </c>
      <c r="R316" s="28">
        <f>COUNTIF(X302:X321,"수국")</f>
        <v>0</v>
      </c>
      <c r="S316" s="28" t="s">
        <v>1</v>
      </c>
      <c r="T316" s="28">
        <f>SUMIF(X302:X321,"수국",E302:E321)</f>
        <v>0</v>
      </c>
      <c r="U316" s="28">
        <f t="shared" si="71"/>
        <v>0</v>
      </c>
      <c r="V316" s="28" t="s">
        <v>1</v>
      </c>
      <c r="W316" s="28">
        <f t="shared" si="72"/>
        <v>0</v>
      </c>
      <c r="X316" s="28" t="str">
        <f t="shared" si="74"/>
        <v/>
      </c>
    </row>
    <row r="317" spans="1:24" ht="28.9" customHeight="1">
      <c r="A317" s="41" t="str">
        <f t="shared" si="73"/>
        <v xml:space="preserve"> </v>
      </c>
      <c r="B317" s="42"/>
      <c r="C317" s="43"/>
      <c r="D317" s="44"/>
      <c r="E317" s="44"/>
      <c r="F317" s="43"/>
      <c r="G317" s="43"/>
      <c r="H317" s="26"/>
      <c r="I317" s="26"/>
      <c r="J317" s="26"/>
      <c r="K317" s="26"/>
      <c r="L317" s="52"/>
      <c r="M317" s="50"/>
      <c r="N317" s="29" t="s">
        <v>17</v>
      </c>
      <c r="O317" s="28">
        <f>COUNTIF(C302:C321,"장")</f>
        <v>0</v>
      </c>
      <c r="P317" s="28" t="s">
        <v>1</v>
      </c>
      <c r="Q317" s="28">
        <f>SUMIF(C302:C321,"장",E302:E321)</f>
        <v>0</v>
      </c>
      <c r="R317" s="28">
        <f>COUNTIF(X302:X321,"장국")</f>
        <v>0</v>
      </c>
      <c r="S317" s="28" t="s">
        <v>1</v>
      </c>
      <c r="T317" s="28">
        <f>SUMIF(X302:X321,"장국",E302:E321)</f>
        <v>0</v>
      </c>
      <c r="U317" s="28">
        <f t="shared" si="71"/>
        <v>0</v>
      </c>
      <c r="V317" s="28" t="s">
        <v>1</v>
      </c>
      <c r="W317" s="28">
        <f t="shared" si="72"/>
        <v>0</v>
      </c>
      <c r="X317" s="30" t="str">
        <f t="shared" si="74"/>
        <v/>
      </c>
    </row>
    <row r="318" spans="1:24" ht="28.9" customHeight="1">
      <c r="A318" s="41" t="str">
        <f t="shared" si="73"/>
        <v xml:space="preserve"> </v>
      </c>
      <c r="B318" s="42"/>
      <c r="C318" s="43"/>
      <c r="D318" s="44"/>
      <c r="E318" s="44"/>
      <c r="F318" s="43"/>
      <c r="G318" s="43"/>
      <c r="H318" s="26"/>
      <c r="I318" s="26"/>
      <c r="J318" s="26"/>
      <c r="K318" s="26"/>
      <c r="L318" s="52"/>
      <c r="M318" s="50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30" t="str">
        <f t="shared" si="74"/>
        <v/>
      </c>
    </row>
    <row r="319" spans="1:24" ht="28.9" customHeight="1">
      <c r="A319" s="41" t="str">
        <f t="shared" si="73"/>
        <v xml:space="preserve"> </v>
      </c>
      <c r="B319" s="42"/>
      <c r="C319" s="43"/>
      <c r="D319" s="44"/>
      <c r="E319" s="44"/>
      <c r="F319" s="43"/>
      <c r="G319" s="43"/>
      <c r="H319" s="26"/>
      <c r="I319" s="26"/>
      <c r="J319" s="26"/>
      <c r="K319" s="26"/>
      <c r="L319" s="52"/>
      <c r="M319" s="50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30" t="str">
        <f t="shared" si="74"/>
        <v/>
      </c>
    </row>
    <row r="320" spans="1:24" ht="28.9" customHeight="1">
      <c r="A320" s="41" t="str">
        <f>IF(OR(ISNUMBER(E320),ISTEXT(C320)),A319+1," ")</f>
        <v xml:space="preserve"> </v>
      </c>
      <c r="B320" s="42"/>
      <c r="C320" s="43"/>
      <c r="D320" s="44"/>
      <c r="E320" s="44"/>
      <c r="F320" s="43"/>
      <c r="G320" s="43"/>
      <c r="H320" s="26"/>
      <c r="I320" s="26"/>
      <c r="J320" s="26"/>
      <c r="K320" s="26"/>
      <c r="L320" s="52"/>
      <c r="M320" s="50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tr">
        <f t="shared" si="74"/>
        <v/>
      </c>
    </row>
    <row r="321" spans="1:24" ht="28.9" customHeight="1">
      <c r="A321" s="41" t="str">
        <f>IF(OR(ISNUMBER(E321),ISTEXT(C321)),A320+1," ")</f>
        <v xml:space="preserve"> </v>
      </c>
      <c r="B321" s="42"/>
      <c r="C321" s="43"/>
      <c r="D321" s="44"/>
      <c r="E321" s="44"/>
      <c r="F321" s="43"/>
      <c r="G321" s="43"/>
      <c r="H321" s="26"/>
      <c r="I321" s="26"/>
      <c r="J321" s="26"/>
      <c r="K321" s="26"/>
      <c r="L321" s="52"/>
      <c r="M321" s="50"/>
      <c r="N321" s="28" t="s">
        <v>18</v>
      </c>
      <c r="O321" s="28">
        <f>COUNTIF(C302:C321," ")</f>
        <v>0</v>
      </c>
      <c r="P321" s="28" t="s">
        <v>1</v>
      </c>
      <c r="Q321" s="28">
        <f>SUMIF(C302:C321," ",E302:E321)</f>
        <v>0</v>
      </c>
      <c r="R321" s="28"/>
      <c r="S321" s="28" t="s">
        <v>1</v>
      </c>
      <c r="T321" s="28"/>
      <c r="U321" s="28">
        <f>O321</f>
        <v>0</v>
      </c>
      <c r="V321" s="28" t="s">
        <v>1</v>
      </c>
      <c r="W321" s="28">
        <f>Q321</f>
        <v>0</v>
      </c>
      <c r="X321" s="28" t="str">
        <f t="shared" si="74"/>
        <v/>
      </c>
    </row>
    <row r="322" spans="1:24" ht="28.9" customHeight="1">
      <c r="A322" s="45" t="s">
        <v>35</v>
      </c>
      <c r="B322" s="46"/>
      <c r="C322" s="47"/>
      <c r="D322" s="48"/>
      <c r="E322" s="49">
        <f>SUM(E302:E321)</f>
        <v>0</v>
      </c>
      <c r="F322" s="47"/>
      <c r="G322" s="47"/>
      <c r="H322" s="31"/>
      <c r="I322" s="31"/>
      <c r="J322" s="31"/>
      <c r="K322" s="31"/>
      <c r="L322" s="33"/>
      <c r="M322" s="51"/>
      <c r="N322" s="29" t="s">
        <v>0</v>
      </c>
      <c r="O322" s="28">
        <f>SUM(O302:O321)</f>
        <v>0</v>
      </c>
      <c r="P322" s="28" t="s">
        <v>1</v>
      </c>
      <c r="Q322" s="28">
        <f>SUM(Q302:Q321)</f>
        <v>0</v>
      </c>
      <c r="R322" s="28">
        <f>SUM(R302:R321)</f>
        <v>0</v>
      </c>
      <c r="S322" s="28" t="s">
        <v>1</v>
      </c>
      <c r="T322" s="28">
        <f>SUM(T302:T321)</f>
        <v>0</v>
      </c>
      <c r="U322" s="28">
        <f>SUM(U302:U321)</f>
        <v>0</v>
      </c>
      <c r="V322" s="28" t="s">
        <v>1</v>
      </c>
      <c r="W322" s="28">
        <f>SUM(W302:W321)</f>
        <v>0</v>
      </c>
      <c r="X322" s="28" t="str">
        <f t="shared" si="74"/>
        <v/>
      </c>
    </row>
    <row r="323" spans="1:24" ht="28.9" customHeight="1">
      <c r="A323" s="41" t="str">
        <f>IF(OR(ISNUMBER(E323),ISTEXT(C323)),A321+1," ")</f>
        <v xml:space="preserve"> </v>
      </c>
      <c r="B323" s="42"/>
      <c r="C323" s="43"/>
      <c r="D323" s="44"/>
      <c r="E323" s="44"/>
      <c r="F323" s="43"/>
      <c r="G323" s="43"/>
      <c r="H323" s="26"/>
      <c r="I323" s="26"/>
      <c r="J323" s="26"/>
      <c r="K323" s="27"/>
      <c r="L323" s="52"/>
      <c r="M323" s="50"/>
      <c r="N323" s="28" t="s">
        <v>2</v>
      </c>
      <c r="O323" s="28">
        <f>COUNTIF(C323:C342,"전")</f>
        <v>0</v>
      </c>
      <c r="P323" s="28" t="s">
        <v>1</v>
      </c>
      <c r="Q323" s="28">
        <f>SUMIF(C323:C342,"전",E323:E342)</f>
        <v>0</v>
      </c>
      <c r="R323" s="28">
        <f>COUNTIF(X323:X342,"전국")</f>
        <v>0</v>
      </c>
      <c r="S323" s="28" t="s">
        <v>1</v>
      </c>
      <c r="T323" s="28">
        <f>SUMIF(X323:X342,"전국",E323:E342)</f>
        <v>0</v>
      </c>
      <c r="U323" s="28">
        <f t="shared" ref="U323:U338" si="75">O323-R323</f>
        <v>0</v>
      </c>
      <c r="V323" s="28" t="s">
        <v>1</v>
      </c>
      <c r="W323" s="28">
        <f t="shared" ref="W323:W338" si="76">Q323-T323</f>
        <v>0</v>
      </c>
      <c r="X323" s="28" t="str">
        <f t="shared" si="74"/>
        <v/>
      </c>
    </row>
    <row r="324" spans="1:24" ht="28.9" customHeight="1">
      <c r="A324" s="41" t="str">
        <f>IF(OR(ISNUMBER(E324),ISTEXT(C324)),A323+1," ")</f>
        <v xml:space="preserve"> </v>
      </c>
      <c r="B324" s="42"/>
      <c r="C324" s="43"/>
      <c r="D324" s="44"/>
      <c r="E324" s="44"/>
      <c r="F324" s="43"/>
      <c r="G324" s="43"/>
      <c r="H324" s="26"/>
      <c r="I324" s="26"/>
      <c r="J324" s="26"/>
      <c r="K324" s="26"/>
      <c r="L324" s="52"/>
      <c r="M324" s="50"/>
      <c r="N324" s="28" t="s">
        <v>3</v>
      </c>
      <c r="O324" s="28">
        <f>COUNTIF(C323:C342,"답")</f>
        <v>0</v>
      </c>
      <c r="P324" s="28" t="s">
        <v>1</v>
      </c>
      <c r="Q324" s="28">
        <f>SUMIF(C323:C342,"답",E323:E342)</f>
        <v>0</v>
      </c>
      <c r="R324" s="28">
        <f>COUNTIF(X323:X342,"답국")</f>
        <v>0</v>
      </c>
      <c r="S324" s="28" t="s">
        <v>1</v>
      </c>
      <c r="T324" s="28">
        <f>SUMIF(X323:X342,"답국",E323:E342)</f>
        <v>0</v>
      </c>
      <c r="U324" s="28">
        <f t="shared" si="75"/>
        <v>0</v>
      </c>
      <c r="V324" s="28" t="s">
        <v>1</v>
      </c>
      <c r="W324" s="28">
        <f t="shared" si="76"/>
        <v>0</v>
      </c>
      <c r="X324" s="28" t="str">
        <f t="shared" si="74"/>
        <v/>
      </c>
    </row>
    <row r="325" spans="1:24" ht="28.9" customHeight="1">
      <c r="A325" s="41" t="str">
        <f>IF(OR(ISNUMBER(E325),ISTEXT(C325)),A324+1," ")</f>
        <v xml:space="preserve"> </v>
      </c>
      <c r="B325" s="42"/>
      <c r="C325" s="43"/>
      <c r="D325" s="44"/>
      <c r="E325" s="44"/>
      <c r="F325" s="43"/>
      <c r="G325" s="43"/>
      <c r="H325" s="26"/>
      <c r="I325" s="26"/>
      <c r="J325" s="26"/>
      <c r="K325" s="26"/>
      <c r="L325" s="52"/>
      <c r="M325" s="50"/>
      <c r="N325" s="28" t="s">
        <v>4</v>
      </c>
      <c r="O325" s="28">
        <f>COUNTIF(C323:C342,"임")</f>
        <v>0</v>
      </c>
      <c r="P325" s="28" t="s">
        <v>1</v>
      </c>
      <c r="Q325" s="28">
        <f>SUMIF(C323:C342,"임",E323:E342)</f>
        <v>0</v>
      </c>
      <c r="R325" s="28">
        <f>COUNTIF(X323:X342,"임국")</f>
        <v>0</v>
      </c>
      <c r="S325" s="28" t="s">
        <v>1</v>
      </c>
      <c r="T325" s="28">
        <f>SUMIF(X323:X342,"임국",E323:E342)</f>
        <v>0</v>
      </c>
      <c r="U325" s="28">
        <f t="shared" si="75"/>
        <v>0</v>
      </c>
      <c r="V325" s="28" t="s">
        <v>1</v>
      </c>
      <c r="W325" s="28">
        <f t="shared" si="76"/>
        <v>0</v>
      </c>
      <c r="X325" s="28" t="str">
        <f t="shared" si="74"/>
        <v/>
      </c>
    </row>
    <row r="326" spans="1:24" ht="28.9" customHeight="1">
      <c r="A326" s="41" t="str">
        <f>IF(OR(ISNUMBER(E326),ISTEXT(C326)),A325+1," ")</f>
        <v xml:space="preserve"> </v>
      </c>
      <c r="B326" s="42"/>
      <c r="C326" s="43"/>
      <c r="D326" s="44"/>
      <c r="E326" s="44"/>
      <c r="F326" s="43"/>
      <c r="G326" s="43"/>
      <c r="H326" s="26"/>
      <c r="I326" s="26"/>
      <c r="J326" s="26"/>
      <c r="K326" s="26"/>
      <c r="L326" s="52"/>
      <c r="M326" s="50"/>
      <c r="N326" s="28" t="s">
        <v>5</v>
      </c>
      <c r="O326" s="28">
        <f>COUNTIF(C323:C342,"대")</f>
        <v>0</v>
      </c>
      <c r="P326" s="28" t="s">
        <v>1</v>
      </c>
      <c r="Q326" s="28">
        <f>SUMIF(C323:C342,"대",E323:E342)</f>
        <v>0</v>
      </c>
      <c r="R326" s="28">
        <f>COUNTIF(X323:X342,"대국")</f>
        <v>0</v>
      </c>
      <c r="S326" s="28" t="s">
        <v>1</v>
      </c>
      <c r="T326" s="28">
        <f>SUMIF(X323:X342,"대국",E323:E342)</f>
        <v>0</v>
      </c>
      <c r="U326" s="28">
        <f t="shared" si="75"/>
        <v>0</v>
      </c>
      <c r="V326" s="28" t="s">
        <v>1</v>
      </c>
      <c r="W326" s="28">
        <f t="shared" si="76"/>
        <v>0</v>
      </c>
      <c r="X326" s="28" t="str">
        <f t="shared" si="74"/>
        <v/>
      </c>
    </row>
    <row r="327" spans="1:24" ht="28.9" customHeight="1">
      <c r="A327" s="41" t="str">
        <f t="shared" ref="A327:A340" si="77">IF(OR(ISNUMBER(E327),ISTEXT(C327)),A326+1," ")</f>
        <v xml:space="preserve"> </v>
      </c>
      <c r="B327" s="42"/>
      <c r="C327" s="43"/>
      <c r="D327" s="44"/>
      <c r="E327" s="44"/>
      <c r="F327" s="43"/>
      <c r="G327" s="43"/>
      <c r="H327" s="26"/>
      <c r="I327" s="26"/>
      <c r="J327" s="26"/>
      <c r="K327" s="26"/>
      <c r="L327" s="52"/>
      <c r="M327" s="50"/>
      <c r="N327" s="28" t="s">
        <v>6</v>
      </c>
      <c r="O327" s="28">
        <f>COUNTIF(C323:C342,"도")</f>
        <v>0</v>
      </c>
      <c r="P327" s="28" t="s">
        <v>1</v>
      </c>
      <c r="Q327" s="28">
        <f>SUMIF(C323:C342,"도",E323:E342)</f>
        <v>0</v>
      </c>
      <c r="R327" s="28">
        <f>COUNTIF(X323:X342,"도국")</f>
        <v>0</v>
      </c>
      <c r="S327" s="28" t="s">
        <v>1</v>
      </c>
      <c r="T327" s="28">
        <f>SUMIF(X323:X342,"도국",E323:E342)</f>
        <v>0</v>
      </c>
      <c r="U327" s="28">
        <f t="shared" si="75"/>
        <v>0</v>
      </c>
      <c r="V327" s="28" t="s">
        <v>1</v>
      </c>
      <c r="W327" s="28">
        <f t="shared" si="76"/>
        <v>0</v>
      </c>
      <c r="X327" s="28" t="str">
        <f t="shared" si="74"/>
        <v/>
      </c>
    </row>
    <row r="328" spans="1:24" ht="28.9" customHeight="1">
      <c r="A328" s="41" t="str">
        <f t="shared" si="77"/>
        <v xml:space="preserve"> </v>
      </c>
      <c r="B328" s="42"/>
      <c r="C328" s="43"/>
      <c r="D328" s="44"/>
      <c r="E328" s="44"/>
      <c r="F328" s="43"/>
      <c r="G328" s="43"/>
      <c r="H328" s="26"/>
      <c r="I328" s="26"/>
      <c r="J328" s="26"/>
      <c r="K328" s="26"/>
      <c r="L328" s="52"/>
      <c r="M328" s="50"/>
      <c r="N328" s="28" t="s">
        <v>7</v>
      </c>
      <c r="O328" s="28">
        <f>COUNTIF(C323:C342,"천")</f>
        <v>0</v>
      </c>
      <c r="P328" s="28" t="s">
        <v>1</v>
      </c>
      <c r="Q328" s="28">
        <f>SUMIF(C323:C342,"천",E323:E342)</f>
        <v>0</v>
      </c>
      <c r="R328" s="28">
        <f>COUNTIF(X323:X342,"천국")</f>
        <v>0</v>
      </c>
      <c r="S328" s="28" t="s">
        <v>1</v>
      </c>
      <c r="T328" s="28">
        <f>SUMIF(X323:X342,"천국",E323:E342)</f>
        <v>0</v>
      </c>
      <c r="U328" s="28">
        <f t="shared" si="75"/>
        <v>0</v>
      </c>
      <c r="V328" s="28" t="s">
        <v>1</v>
      </c>
      <c r="W328" s="28">
        <f t="shared" si="76"/>
        <v>0</v>
      </c>
      <c r="X328" s="28" t="str">
        <f t="shared" ref="X328:X343" si="78">CONCATENATE(C328,H328)</f>
        <v/>
      </c>
    </row>
    <row r="329" spans="1:24" ht="28.9" customHeight="1">
      <c r="A329" s="41" t="str">
        <f t="shared" si="77"/>
        <v xml:space="preserve"> </v>
      </c>
      <c r="B329" s="42"/>
      <c r="C329" s="43"/>
      <c r="D329" s="44"/>
      <c r="E329" s="44"/>
      <c r="F329" s="43"/>
      <c r="G329" s="43"/>
      <c r="H329" s="26"/>
      <c r="I329" s="26"/>
      <c r="J329" s="26"/>
      <c r="K329" s="26"/>
      <c r="L329" s="52"/>
      <c r="M329" s="50"/>
      <c r="N329" s="28" t="s">
        <v>8</v>
      </c>
      <c r="O329" s="28">
        <f>COUNTIF(C323:C342,"구")</f>
        <v>0</v>
      </c>
      <c r="P329" s="28" t="s">
        <v>1</v>
      </c>
      <c r="Q329" s="28">
        <f>SUMIF(C323:C342,"구",E323:E342)</f>
        <v>0</v>
      </c>
      <c r="R329" s="28">
        <f>COUNTIF(X323:X342,"구국")</f>
        <v>0</v>
      </c>
      <c r="S329" s="28" t="s">
        <v>1</v>
      </c>
      <c r="T329" s="28">
        <f>SUMIF(X323:X342,"구국",E323:E342)</f>
        <v>0</v>
      </c>
      <c r="U329" s="28">
        <f t="shared" si="75"/>
        <v>0</v>
      </c>
      <c r="V329" s="28" t="s">
        <v>1</v>
      </c>
      <c r="W329" s="28">
        <f t="shared" si="76"/>
        <v>0</v>
      </c>
      <c r="X329" s="28" t="str">
        <f t="shared" si="78"/>
        <v/>
      </c>
    </row>
    <row r="330" spans="1:24" ht="28.9" customHeight="1">
      <c r="A330" s="41" t="str">
        <f t="shared" si="77"/>
        <v xml:space="preserve"> </v>
      </c>
      <c r="B330" s="42"/>
      <c r="C330" s="43"/>
      <c r="D330" s="44"/>
      <c r="E330" s="44"/>
      <c r="F330" s="43"/>
      <c r="G330" s="43"/>
      <c r="H330" s="26"/>
      <c r="I330" s="26"/>
      <c r="J330" s="26"/>
      <c r="K330" s="26"/>
      <c r="L330" s="52"/>
      <c r="M330" s="50"/>
      <c r="N330" s="28" t="s">
        <v>9</v>
      </c>
      <c r="O330" s="28">
        <f>COUNTIF(C323:C342,"제")</f>
        <v>0</v>
      </c>
      <c r="P330" s="28" t="s">
        <v>1</v>
      </c>
      <c r="Q330" s="28">
        <f>SUMIF(C323:C342,"제",E323:E342)</f>
        <v>0</v>
      </c>
      <c r="R330" s="28">
        <f>COUNTIF(X323:X342,"제국")</f>
        <v>0</v>
      </c>
      <c r="S330" s="28" t="s">
        <v>1</v>
      </c>
      <c r="T330" s="28">
        <f>SUMIF(X323:X342,"제국",E323:E342)</f>
        <v>0</v>
      </c>
      <c r="U330" s="28">
        <f t="shared" si="75"/>
        <v>0</v>
      </c>
      <c r="V330" s="28" t="s">
        <v>1</v>
      </c>
      <c r="W330" s="28">
        <f t="shared" si="76"/>
        <v>0</v>
      </c>
      <c r="X330" s="28" t="str">
        <f t="shared" si="78"/>
        <v/>
      </c>
    </row>
    <row r="331" spans="1:24" ht="28.9" customHeight="1">
      <c r="A331" s="41" t="str">
        <f t="shared" si="77"/>
        <v xml:space="preserve"> </v>
      </c>
      <c r="B331" s="42"/>
      <c r="C331" s="43"/>
      <c r="D331" s="44"/>
      <c r="E331" s="44"/>
      <c r="F331" s="43"/>
      <c r="G331" s="43"/>
      <c r="H331" s="26"/>
      <c r="I331" s="26"/>
      <c r="J331" s="26"/>
      <c r="K331" s="26"/>
      <c r="L331" s="52"/>
      <c r="M331" s="50"/>
      <c r="N331" s="28" t="s">
        <v>10</v>
      </c>
      <c r="O331" s="28">
        <f>COUNTIF(C323:C342,"유")</f>
        <v>0</v>
      </c>
      <c r="P331" s="28" t="s">
        <v>1</v>
      </c>
      <c r="Q331" s="28">
        <f>SUMIF(C323:C342,"유",E323:E342)</f>
        <v>0</v>
      </c>
      <c r="R331" s="28">
        <f>COUNTIF(X323:X342,"유국")</f>
        <v>0</v>
      </c>
      <c r="S331" s="28" t="s">
        <v>1</v>
      </c>
      <c r="T331" s="28">
        <f>SUMIF(X323:X342,"유국",E323:E342)</f>
        <v>0</v>
      </c>
      <c r="U331" s="28">
        <f t="shared" si="75"/>
        <v>0</v>
      </c>
      <c r="V331" s="28" t="s">
        <v>1</v>
      </c>
      <c r="W331" s="28">
        <f t="shared" si="76"/>
        <v>0</v>
      </c>
      <c r="X331" s="28" t="str">
        <f t="shared" si="78"/>
        <v/>
      </c>
    </row>
    <row r="332" spans="1:24" ht="28.9" customHeight="1">
      <c r="A332" s="41" t="str">
        <f t="shared" si="77"/>
        <v xml:space="preserve"> </v>
      </c>
      <c r="B332" s="42"/>
      <c r="C332" s="43"/>
      <c r="D332" s="44"/>
      <c r="E332" s="44"/>
      <c r="F332" s="43"/>
      <c r="G332" s="43"/>
      <c r="H332" s="26"/>
      <c r="I332" s="26"/>
      <c r="J332" s="26"/>
      <c r="K332" s="26"/>
      <c r="L332" s="52"/>
      <c r="M332" s="50"/>
      <c r="N332" s="28" t="s">
        <v>11</v>
      </c>
      <c r="O332" s="28">
        <f>COUNTIF(C323:C342,"과")</f>
        <v>0</v>
      </c>
      <c r="P332" s="28" t="s">
        <v>1</v>
      </c>
      <c r="Q332" s="28">
        <f>SUMIF(C323:C342,"과",E323:E342)</f>
        <v>0</v>
      </c>
      <c r="R332" s="28">
        <f>COUNTIF(X323:X342,"과국")</f>
        <v>0</v>
      </c>
      <c r="S332" s="28" t="s">
        <v>1</v>
      </c>
      <c r="T332" s="28">
        <f>SUMIF(X323:X342,"과국",E323:E342)</f>
        <v>0</v>
      </c>
      <c r="U332" s="28">
        <f t="shared" si="75"/>
        <v>0</v>
      </c>
      <c r="V332" s="28" t="s">
        <v>1</v>
      </c>
      <c r="W332" s="28">
        <f t="shared" si="76"/>
        <v>0</v>
      </c>
      <c r="X332" s="28" t="str">
        <f t="shared" si="78"/>
        <v/>
      </c>
    </row>
    <row r="333" spans="1:24" ht="28.9" customHeight="1">
      <c r="A333" s="41" t="str">
        <f t="shared" si="77"/>
        <v xml:space="preserve"> </v>
      </c>
      <c r="B333" s="42"/>
      <c r="C333" s="43"/>
      <c r="D333" s="44"/>
      <c r="E333" s="44"/>
      <c r="F333" s="43"/>
      <c r="G333" s="43"/>
      <c r="H333" s="26"/>
      <c r="I333" s="26"/>
      <c r="J333" s="26"/>
      <c r="K333" s="26"/>
      <c r="L333" s="52"/>
      <c r="M333" s="50"/>
      <c r="N333" s="28" t="s">
        <v>12</v>
      </c>
      <c r="O333" s="28">
        <f>COUNTIF(C323:C342,"묘")</f>
        <v>0</v>
      </c>
      <c r="P333" s="28" t="s">
        <v>1</v>
      </c>
      <c r="Q333" s="28">
        <f>SUMIF(C323:C342,"묘",E323:E342)</f>
        <v>0</v>
      </c>
      <c r="R333" s="28">
        <f>COUNTIF(X323:X342,"묘국")</f>
        <v>0</v>
      </c>
      <c r="S333" s="28" t="s">
        <v>1</v>
      </c>
      <c r="T333" s="28">
        <f>SUMIF(X323:X342,"묘국",E323:E342)</f>
        <v>0</v>
      </c>
      <c r="U333" s="28">
        <f t="shared" si="75"/>
        <v>0</v>
      </c>
      <c r="V333" s="28" t="s">
        <v>1</v>
      </c>
      <c r="W333" s="28">
        <f t="shared" si="76"/>
        <v>0</v>
      </c>
      <c r="X333" s="28" t="str">
        <f t="shared" si="78"/>
        <v/>
      </c>
    </row>
    <row r="334" spans="1:24" ht="28.9" customHeight="1">
      <c r="A334" s="41" t="str">
        <f t="shared" si="77"/>
        <v xml:space="preserve"> </v>
      </c>
      <c r="B334" s="42"/>
      <c r="C334" s="43"/>
      <c r="D334" s="44"/>
      <c r="E334" s="44"/>
      <c r="F334" s="43"/>
      <c r="G334" s="43"/>
      <c r="H334" s="26"/>
      <c r="I334" s="26"/>
      <c r="J334" s="26"/>
      <c r="K334" s="26"/>
      <c r="L334" s="52"/>
      <c r="M334" s="50"/>
      <c r="N334" s="28" t="s">
        <v>13</v>
      </c>
      <c r="O334" s="28">
        <f>COUNTIF(C323:C342,"목")</f>
        <v>0</v>
      </c>
      <c r="P334" s="28" t="s">
        <v>1</v>
      </c>
      <c r="Q334" s="28">
        <f>SUMIF(C323:C342,"목",E323:E342)</f>
        <v>0</v>
      </c>
      <c r="R334" s="28">
        <f>COUNTIF(X323:X342,"목국")</f>
        <v>0</v>
      </c>
      <c r="S334" s="28" t="s">
        <v>1</v>
      </c>
      <c r="T334" s="28">
        <f>SUMIF(X323:X342,"목국",E323:E342)</f>
        <v>0</v>
      </c>
      <c r="U334" s="28">
        <f t="shared" si="75"/>
        <v>0</v>
      </c>
      <c r="V334" s="28" t="s">
        <v>1</v>
      </c>
      <c r="W334" s="28">
        <f t="shared" si="76"/>
        <v>0</v>
      </c>
      <c r="X334" s="28" t="str">
        <f t="shared" si="78"/>
        <v/>
      </c>
    </row>
    <row r="335" spans="1:24" ht="28.9" customHeight="1">
      <c r="A335" s="41" t="str">
        <f t="shared" si="77"/>
        <v xml:space="preserve"> </v>
      </c>
      <c r="B335" s="42"/>
      <c r="C335" s="43"/>
      <c r="D335" s="44"/>
      <c r="E335" s="44"/>
      <c r="F335" s="43"/>
      <c r="G335" s="43"/>
      <c r="H335" s="26"/>
      <c r="I335" s="26"/>
      <c r="J335" s="26"/>
      <c r="K335" s="26"/>
      <c r="L335" s="52"/>
      <c r="M335" s="50"/>
      <c r="N335" s="28" t="s">
        <v>14</v>
      </c>
      <c r="O335" s="28">
        <f>COUNTIF(C323:C342,"잡")</f>
        <v>0</v>
      </c>
      <c r="P335" s="28" t="s">
        <v>1</v>
      </c>
      <c r="Q335" s="28">
        <f>SUMIF(C323:C342,"잡",E323:E342)</f>
        <v>0</v>
      </c>
      <c r="R335" s="28">
        <f>COUNTIF(X323:X342,"잡국")</f>
        <v>0</v>
      </c>
      <c r="S335" s="28" t="s">
        <v>1</v>
      </c>
      <c r="T335" s="28">
        <f>SUMIF(X323:X342,"잡국",E323:E342)</f>
        <v>0</v>
      </c>
      <c r="U335" s="28">
        <f t="shared" si="75"/>
        <v>0</v>
      </c>
      <c r="V335" s="28" t="s">
        <v>1</v>
      </c>
      <c r="W335" s="28">
        <f t="shared" si="76"/>
        <v>0</v>
      </c>
      <c r="X335" s="28" t="str">
        <f t="shared" si="78"/>
        <v/>
      </c>
    </row>
    <row r="336" spans="1:24" ht="28.9" customHeight="1">
      <c r="A336" s="41" t="str">
        <f t="shared" si="77"/>
        <v xml:space="preserve"> </v>
      </c>
      <c r="B336" s="42"/>
      <c r="C336" s="43"/>
      <c r="D336" s="44"/>
      <c r="E336" s="44"/>
      <c r="F336" s="43"/>
      <c r="G336" s="43"/>
      <c r="H336" s="26"/>
      <c r="I336" s="26"/>
      <c r="J336" s="26"/>
      <c r="K336" s="26"/>
      <c r="L336" s="52"/>
      <c r="M336" s="50"/>
      <c r="N336" s="28" t="s">
        <v>15</v>
      </c>
      <c r="O336" s="28">
        <f>COUNTIF(C323:C342,"학")</f>
        <v>0</v>
      </c>
      <c r="P336" s="28" t="s">
        <v>1</v>
      </c>
      <c r="Q336" s="28">
        <f>SUMIF(C323:C342,"학",E323:E342)</f>
        <v>0</v>
      </c>
      <c r="R336" s="28">
        <f>COUNTIF(X323:X342,"학국")</f>
        <v>0</v>
      </c>
      <c r="S336" s="28" t="s">
        <v>1</v>
      </c>
      <c r="T336" s="28">
        <f>SUMIF(X323:X342,"학국",E323:E342)</f>
        <v>0</v>
      </c>
      <c r="U336" s="28">
        <f t="shared" si="75"/>
        <v>0</v>
      </c>
      <c r="V336" s="28" t="s">
        <v>1</v>
      </c>
      <c r="W336" s="28">
        <f t="shared" si="76"/>
        <v>0</v>
      </c>
      <c r="X336" s="28" t="str">
        <f t="shared" si="78"/>
        <v/>
      </c>
    </row>
    <row r="337" spans="1:24" ht="28.9" customHeight="1">
      <c r="A337" s="41" t="str">
        <f t="shared" si="77"/>
        <v xml:space="preserve"> </v>
      </c>
      <c r="B337" s="42"/>
      <c r="C337" s="43"/>
      <c r="D337" s="44"/>
      <c r="E337" s="44"/>
      <c r="F337" s="43"/>
      <c r="G337" s="43"/>
      <c r="H337" s="26"/>
      <c r="I337" s="26"/>
      <c r="J337" s="26"/>
      <c r="K337" s="26"/>
      <c r="L337" s="52"/>
      <c r="M337" s="50"/>
      <c r="N337" s="28" t="s">
        <v>16</v>
      </c>
      <c r="O337" s="28">
        <f>COUNTIF(C323:C342,"수")</f>
        <v>0</v>
      </c>
      <c r="P337" s="28" t="s">
        <v>1</v>
      </c>
      <c r="Q337" s="28">
        <f>SUMIF(C323:C342,"수",E323:E342)</f>
        <v>0</v>
      </c>
      <c r="R337" s="28">
        <f>COUNTIF(X323:X342,"수국")</f>
        <v>0</v>
      </c>
      <c r="S337" s="28" t="s">
        <v>1</v>
      </c>
      <c r="T337" s="28">
        <f>SUMIF(X323:X342,"수국",E323:E342)</f>
        <v>0</v>
      </c>
      <c r="U337" s="28">
        <f t="shared" si="75"/>
        <v>0</v>
      </c>
      <c r="V337" s="28" t="s">
        <v>1</v>
      </c>
      <c r="W337" s="28">
        <f t="shared" si="76"/>
        <v>0</v>
      </c>
      <c r="X337" s="28" t="str">
        <f t="shared" si="78"/>
        <v/>
      </c>
    </row>
    <row r="338" spans="1:24" ht="28.9" customHeight="1">
      <c r="A338" s="41" t="str">
        <f t="shared" si="77"/>
        <v xml:space="preserve"> </v>
      </c>
      <c r="B338" s="42"/>
      <c r="C338" s="43"/>
      <c r="D338" s="44"/>
      <c r="E338" s="44"/>
      <c r="F338" s="43"/>
      <c r="G338" s="43"/>
      <c r="H338" s="26"/>
      <c r="I338" s="26"/>
      <c r="J338" s="26"/>
      <c r="K338" s="26"/>
      <c r="L338" s="52"/>
      <c r="M338" s="50"/>
      <c r="N338" s="29" t="s">
        <v>17</v>
      </c>
      <c r="O338" s="28">
        <f>COUNTIF(C323:C342,"장")</f>
        <v>0</v>
      </c>
      <c r="P338" s="28" t="s">
        <v>1</v>
      </c>
      <c r="Q338" s="28">
        <f>SUMIF(C323:C342,"장",E323:E342)</f>
        <v>0</v>
      </c>
      <c r="R338" s="28">
        <f>COUNTIF(X323:X342,"장국")</f>
        <v>0</v>
      </c>
      <c r="S338" s="28" t="s">
        <v>1</v>
      </c>
      <c r="T338" s="28">
        <f>SUMIF(X323:X342,"장국",E323:E342)</f>
        <v>0</v>
      </c>
      <c r="U338" s="28">
        <f t="shared" si="75"/>
        <v>0</v>
      </c>
      <c r="V338" s="28" t="s">
        <v>1</v>
      </c>
      <c r="W338" s="28">
        <f t="shared" si="76"/>
        <v>0</v>
      </c>
      <c r="X338" s="30" t="str">
        <f t="shared" si="78"/>
        <v/>
      </c>
    </row>
    <row r="339" spans="1:24" ht="28.9" customHeight="1">
      <c r="A339" s="41" t="str">
        <f t="shared" si="77"/>
        <v xml:space="preserve"> </v>
      </c>
      <c r="B339" s="42"/>
      <c r="C339" s="43"/>
      <c r="D339" s="44"/>
      <c r="E339" s="44"/>
      <c r="F339" s="43"/>
      <c r="G339" s="43"/>
      <c r="H339" s="26"/>
      <c r="I339" s="26"/>
      <c r="J339" s="26"/>
      <c r="K339" s="26"/>
      <c r="L339" s="52"/>
      <c r="M339" s="50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tr">
        <f t="shared" si="78"/>
        <v/>
      </c>
    </row>
    <row r="340" spans="1:24" ht="28.9" customHeight="1">
      <c r="A340" s="41" t="str">
        <f t="shared" si="77"/>
        <v xml:space="preserve"> </v>
      </c>
      <c r="B340" s="42"/>
      <c r="C340" s="43"/>
      <c r="D340" s="44"/>
      <c r="E340" s="44"/>
      <c r="F340" s="43"/>
      <c r="G340" s="43"/>
      <c r="H340" s="26"/>
      <c r="I340" s="26"/>
      <c r="J340" s="26"/>
      <c r="K340" s="26"/>
      <c r="L340" s="52"/>
      <c r="M340" s="50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30" t="str">
        <f t="shared" si="78"/>
        <v/>
      </c>
    </row>
    <row r="341" spans="1:24" ht="28.9" customHeight="1">
      <c r="A341" s="41" t="str">
        <f>IF(OR(ISNUMBER(E341),ISTEXT(C341)),A340+1," ")</f>
        <v xml:space="preserve"> </v>
      </c>
      <c r="B341" s="42"/>
      <c r="C341" s="43"/>
      <c r="D341" s="44"/>
      <c r="E341" s="44"/>
      <c r="F341" s="43"/>
      <c r="G341" s="43"/>
      <c r="H341" s="26"/>
      <c r="I341" s="26"/>
      <c r="J341" s="26"/>
      <c r="K341" s="26"/>
      <c r="L341" s="52"/>
      <c r="M341" s="50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30" t="str">
        <f t="shared" si="78"/>
        <v/>
      </c>
    </row>
    <row r="342" spans="1:24" ht="28.9" customHeight="1">
      <c r="A342" s="41" t="str">
        <f>IF(OR(ISNUMBER(E342),ISTEXT(C342)),A341+1," ")</f>
        <v xml:space="preserve"> </v>
      </c>
      <c r="B342" s="42"/>
      <c r="C342" s="43"/>
      <c r="D342" s="44"/>
      <c r="E342" s="44"/>
      <c r="F342" s="43"/>
      <c r="G342" s="43"/>
      <c r="H342" s="26"/>
      <c r="I342" s="26"/>
      <c r="J342" s="26"/>
      <c r="K342" s="26"/>
      <c r="L342" s="52"/>
      <c r="M342" s="50"/>
      <c r="N342" s="28" t="s">
        <v>18</v>
      </c>
      <c r="O342" s="28">
        <f>COUNTIF(C323:C342," ")</f>
        <v>0</v>
      </c>
      <c r="P342" s="28" t="s">
        <v>1</v>
      </c>
      <c r="Q342" s="28">
        <f>SUMIF(C323:C342," ",E323:E342)</f>
        <v>0</v>
      </c>
      <c r="R342" s="28"/>
      <c r="S342" s="28" t="s">
        <v>1</v>
      </c>
      <c r="T342" s="28"/>
      <c r="U342" s="28">
        <f>O342</f>
        <v>0</v>
      </c>
      <c r="V342" s="28" t="s">
        <v>1</v>
      </c>
      <c r="W342" s="28">
        <f>Q342</f>
        <v>0</v>
      </c>
      <c r="X342" s="28" t="str">
        <f t="shared" si="78"/>
        <v/>
      </c>
    </row>
    <row r="343" spans="1:24" ht="28.9" customHeight="1">
      <c r="A343" s="45" t="s">
        <v>35</v>
      </c>
      <c r="B343" s="46"/>
      <c r="C343" s="47"/>
      <c r="D343" s="48"/>
      <c r="E343" s="49">
        <f>SUM(E323:E342)</f>
        <v>0</v>
      </c>
      <c r="F343" s="47"/>
      <c r="G343" s="47"/>
      <c r="H343" s="31"/>
      <c r="I343" s="31"/>
      <c r="J343" s="31"/>
      <c r="K343" s="31"/>
      <c r="L343" s="33"/>
      <c r="M343" s="51"/>
      <c r="N343" s="29" t="s">
        <v>0</v>
      </c>
      <c r="O343" s="28">
        <f>SUM(O323:O342)</f>
        <v>0</v>
      </c>
      <c r="P343" s="28" t="s">
        <v>1</v>
      </c>
      <c r="Q343" s="28">
        <f>SUM(Q323:Q342)</f>
        <v>0</v>
      </c>
      <c r="R343" s="28">
        <f>SUM(R323:R342)</f>
        <v>0</v>
      </c>
      <c r="S343" s="28" t="s">
        <v>1</v>
      </c>
      <c r="T343" s="28">
        <f>SUM(T323:T342)</f>
        <v>0</v>
      </c>
      <c r="U343" s="28">
        <f>SUM(U323:U342)</f>
        <v>0</v>
      </c>
      <c r="V343" s="28" t="s">
        <v>1</v>
      </c>
      <c r="W343" s="28">
        <f>SUM(W323:W342)</f>
        <v>0</v>
      </c>
      <c r="X343" s="28" t="str">
        <f t="shared" si="78"/>
        <v/>
      </c>
    </row>
    <row r="344" spans="1:24" ht="28.9" customHeight="1">
      <c r="A344" s="41" t="str">
        <f>IF(OR(ISNUMBER(E344),ISTEXT(C344)),A342+1," ")</f>
        <v xml:space="preserve"> </v>
      </c>
      <c r="B344" s="42"/>
      <c r="C344" s="43"/>
      <c r="D344" s="44"/>
      <c r="E344" s="44"/>
      <c r="F344" s="43"/>
      <c r="G344" s="43"/>
      <c r="H344" s="26"/>
      <c r="I344" s="26"/>
      <c r="J344" s="26"/>
      <c r="K344" s="27"/>
      <c r="L344" s="52"/>
      <c r="M344" s="50"/>
      <c r="N344" s="28" t="s">
        <v>2</v>
      </c>
      <c r="O344" s="28">
        <f>COUNTIF(C344:C363,"전")</f>
        <v>0</v>
      </c>
      <c r="P344" s="28" t="s">
        <v>1</v>
      </c>
      <c r="Q344" s="28">
        <f>SUMIF(C344:C363,"전",E344:E363)</f>
        <v>0</v>
      </c>
      <c r="R344" s="28">
        <f>COUNTIF(X344:X363,"전국")</f>
        <v>0</v>
      </c>
      <c r="S344" s="28" t="s">
        <v>1</v>
      </c>
      <c r="T344" s="28">
        <f>SUMIF(X344:X363,"전국",E344:E363)</f>
        <v>0</v>
      </c>
      <c r="U344" s="28">
        <f t="shared" ref="U344:U359" si="79">O344-R344</f>
        <v>0</v>
      </c>
      <c r="V344" s="28" t="s">
        <v>1</v>
      </c>
      <c r="W344" s="28">
        <f t="shared" ref="W344:W359" si="80">Q344-T344</f>
        <v>0</v>
      </c>
      <c r="X344" s="28" t="str">
        <f t="shared" ref="X344:X359" si="81">CONCATENATE(C344,H344)</f>
        <v/>
      </c>
    </row>
    <row r="345" spans="1:24" ht="28.9" customHeight="1">
      <c r="A345" s="41" t="str">
        <f>IF(OR(ISNUMBER(E345),ISTEXT(C345)),A344+1," ")</f>
        <v xml:space="preserve"> </v>
      </c>
      <c r="B345" s="42"/>
      <c r="C345" s="43"/>
      <c r="D345" s="44"/>
      <c r="E345" s="44"/>
      <c r="F345" s="43"/>
      <c r="G345" s="43"/>
      <c r="H345" s="26"/>
      <c r="I345" s="26"/>
      <c r="J345" s="26"/>
      <c r="K345" s="26"/>
      <c r="L345" s="52"/>
      <c r="M345" s="50"/>
      <c r="N345" s="28" t="s">
        <v>3</v>
      </c>
      <c r="O345" s="28">
        <f>COUNTIF(C344:C363,"답")</f>
        <v>0</v>
      </c>
      <c r="P345" s="28" t="s">
        <v>1</v>
      </c>
      <c r="Q345" s="28">
        <f>SUMIF(C344:C363,"답",E344:E363)</f>
        <v>0</v>
      </c>
      <c r="R345" s="28">
        <f>COUNTIF(X344:X363,"답국")</f>
        <v>0</v>
      </c>
      <c r="S345" s="28" t="s">
        <v>1</v>
      </c>
      <c r="T345" s="28">
        <f>SUMIF(X344:X363,"답국",E344:E363)</f>
        <v>0</v>
      </c>
      <c r="U345" s="28">
        <f t="shared" si="79"/>
        <v>0</v>
      </c>
      <c r="V345" s="28" t="s">
        <v>1</v>
      </c>
      <c r="W345" s="28">
        <f t="shared" si="80"/>
        <v>0</v>
      </c>
      <c r="X345" s="28" t="str">
        <f t="shared" si="81"/>
        <v/>
      </c>
    </row>
    <row r="346" spans="1:24" ht="28.9" customHeight="1">
      <c r="A346" s="41" t="str">
        <f>IF(OR(ISNUMBER(E346),ISTEXT(C346)),A345+1," ")</f>
        <v xml:space="preserve"> </v>
      </c>
      <c r="B346" s="42"/>
      <c r="C346" s="43"/>
      <c r="D346" s="44"/>
      <c r="E346" s="44"/>
      <c r="F346" s="43"/>
      <c r="G346" s="43"/>
      <c r="H346" s="26"/>
      <c r="I346" s="26"/>
      <c r="J346" s="26"/>
      <c r="K346" s="26"/>
      <c r="L346" s="52"/>
      <c r="M346" s="50"/>
      <c r="N346" s="28" t="s">
        <v>4</v>
      </c>
      <c r="O346" s="28">
        <f>COUNTIF(C344:C363,"임")</f>
        <v>0</v>
      </c>
      <c r="P346" s="28" t="s">
        <v>1</v>
      </c>
      <c r="Q346" s="28">
        <f>SUMIF(C344:C363,"임",E344:E363)</f>
        <v>0</v>
      </c>
      <c r="R346" s="28">
        <f>COUNTIF(X344:X363,"임국")</f>
        <v>0</v>
      </c>
      <c r="S346" s="28" t="s">
        <v>1</v>
      </c>
      <c r="T346" s="28">
        <f>SUMIF(X344:X363,"임국",E344:E363)</f>
        <v>0</v>
      </c>
      <c r="U346" s="28">
        <f t="shared" si="79"/>
        <v>0</v>
      </c>
      <c r="V346" s="28" t="s">
        <v>1</v>
      </c>
      <c r="W346" s="28">
        <f t="shared" si="80"/>
        <v>0</v>
      </c>
      <c r="X346" s="28" t="str">
        <f t="shared" si="81"/>
        <v/>
      </c>
    </row>
    <row r="347" spans="1:24" ht="28.9" customHeight="1">
      <c r="A347" s="41" t="str">
        <f t="shared" ref="A347:A361" si="82">IF(OR(ISNUMBER(E347),ISTEXT(C347)),A346+1," ")</f>
        <v xml:space="preserve"> </v>
      </c>
      <c r="B347" s="42"/>
      <c r="C347" s="43"/>
      <c r="D347" s="44"/>
      <c r="E347" s="44"/>
      <c r="F347" s="43"/>
      <c r="G347" s="43"/>
      <c r="H347" s="26"/>
      <c r="I347" s="26"/>
      <c r="J347" s="26"/>
      <c r="K347" s="26"/>
      <c r="L347" s="52"/>
      <c r="M347" s="50"/>
      <c r="N347" s="28" t="s">
        <v>5</v>
      </c>
      <c r="O347" s="28">
        <f>COUNTIF(C344:C363,"대")</f>
        <v>0</v>
      </c>
      <c r="P347" s="28" t="s">
        <v>1</v>
      </c>
      <c r="Q347" s="28">
        <f>SUMIF(C344:C363,"대",E344:E363)</f>
        <v>0</v>
      </c>
      <c r="R347" s="28">
        <f>COUNTIF(X344:X363,"대국")</f>
        <v>0</v>
      </c>
      <c r="S347" s="28" t="s">
        <v>1</v>
      </c>
      <c r="T347" s="28">
        <f>SUMIF(X344:X363,"대국",E344:E363)</f>
        <v>0</v>
      </c>
      <c r="U347" s="28">
        <f t="shared" si="79"/>
        <v>0</v>
      </c>
      <c r="V347" s="28" t="s">
        <v>1</v>
      </c>
      <c r="W347" s="28">
        <f t="shared" si="80"/>
        <v>0</v>
      </c>
      <c r="X347" s="28" t="str">
        <f t="shared" si="81"/>
        <v/>
      </c>
    </row>
    <row r="348" spans="1:24" ht="28.9" customHeight="1">
      <c r="A348" s="41" t="str">
        <f t="shared" si="82"/>
        <v xml:space="preserve"> </v>
      </c>
      <c r="B348" s="42"/>
      <c r="C348" s="43"/>
      <c r="D348" s="44"/>
      <c r="E348" s="44"/>
      <c r="F348" s="43"/>
      <c r="G348" s="43"/>
      <c r="H348" s="26"/>
      <c r="I348" s="26"/>
      <c r="J348" s="26"/>
      <c r="K348" s="26"/>
      <c r="L348" s="52"/>
      <c r="M348" s="50"/>
      <c r="N348" s="28" t="s">
        <v>6</v>
      </c>
      <c r="O348" s="28">
        <f>COUNTIF(C344:C363,"도")</f>
        <v>0</v>
      </c>
      <c r="P348" s="28" t="s">
        <v>1</v>
      </c>
      <c r="Q348" s="28">
        <f>SUMIF(C344:C363,"도",E344:E363)</f>
        <v>0</v>
      </c>
      <c r="R348" s="28">
        <f>COUNTIF(X344:X363,"도국")</f>
        <v>0</v>
      </c>
      <c r="S348" s="28" t="s">
        <v>1</v>
      </c>
      <c r="T348" s="28">
        <f>SUMIF(X344:X363,"도국",E344:E363)</f>
        <v>0</v>
      </c>
      <c r="U348" s="28">
        <f t="shared" si="79"/>
        <v>0</v>
      </c>
      <c r="V348" s="28" t="s">
        <v>1</v>
      </c>
      <c r="W348" s="28">
        <f t="shared" si="80"/>
        <v>0</v>
      </c>
      <c r="X348" s="28" t="str">
        <f t="shared" si="81"/>
        <v/>
      </c>
    </row>
    <row r="349" spans="1:24" ht="28.9" customHeight="1">
      <c r="A349" s="41" t="str">
        <f t="shared" si="82"/>
        <v xml:space="preserve"> </v>
      </c>
      <c r="B349" s="42"/>
      <c r="C349" s="43"/>
      <c r="D349" s="44"/>
      <c r="E349" s="44"/>
      <c r="F349" s="43"/>
      <c r="G349" s="43"/>
      <c r="H349" s="26"/>
      <c r="I349" s="26"/>
      <c r="J349" s="26"/>
      <c r="K349" s="26"/>
      <c r="L349" s="52"/>
      <c r="M349" s="50"/>
      <c r="N349" s="28" t="s">
        <v>7</v>
      </c>
      <c r="O349" s="28">
        <f>COUNTIF(C344:C363,"천")</f>
        <v>0</v>
      </c>
      <c r="P349" s="28" t="s">
        <v>1</v>
      </c>
      <c r="Q349" s="28">
        <f>SUMIF(C344:C363,"천",E344:E363)</f>
        <v>0</v>
      </c>
      <c r="R349" s="28">
        <f>COUNTIF(X344:X363,"천국")</f>
        <v>0</v>
      </c>
      <c r="S349" s="28" t="s">
        <v>1</v>
      </c>
      <c r="T349" s="28">
        <f>SUMIF(X344:X363,"천국",E344:E363)</f>
        <v>0</v>
      </c>
      <c r="U349" s="28">
        <f t="shared" si="79"/>
        <v>0</v>
      </c>
      <c r="V349" s="28" t="s">
        <v>1</v>
      </c>
      <c r="W349" s="28">
        <f t="shared" si="80"/>
        <v>0</v>
      </c>
      <c r="X349" s="28" t="str">
        <f t="shared" si="81"/>
        <v/>
      </c>
    </row>
    <row r="350" spans="1:24" ht="28.9" customHeight="1">
      <c r="A350" s="41" t="str">
        <f t="shared" si="82"/>
        <v xml:space="preserve"> </v>
      </c>
      <c r="B350" s="42"/>
      <c r="C350" s="43"/>
      <c r="D350" s="44"/>
      <c r="E350" s="44"/>
      <c r="F350" s="43"/>
      <c r="G350" s="43"/>
      <c r="H350" s="26"/>
      <c r="I350" s="26"/>
      <c r="J350" s="26"/>
      <c r="K350" s="26"/>
      <c r="L350" s="52"/>
      <c r="M350" s="50"/>
      <c r="N350" s="28" t="s">
        <v>8</v>
      </c>
      <c r="O350" s="28">
        <f>COUNTIF(C344:C363,"구")</f>
        <v>0</v>
      </c>
      <c r="P350" s="28" t="s">
        <v>1</v>
      </c>
      <c r="Q350" s="28">
        <f>SUMIF(C344:C363,"구",E344:E363)</f>
        <v>0</v>
      </c>
      <c r="R350" s="28">
        <f>COUNTIF(X344:X363,"구국")</f>
        <v>0</v>
      </c>
      <c r="S350" s="28" t="s">
        <v>1</v>
      </c>
      <c r="T350" s="28">
        <f>SUMIF(X344:X363,"구국",E344:E363)</f>
        <v>0</v>
      </c>
      <c r="U350" s="28">
        <f t="shared" si="79"/>
        <v>0</v>
      </c>
      <c r="V350" s="28" t="s">
        <v>1</v>
      </c>
      <c r="W350" s="28">
        <f t="shared" si="80"/>
        <v>0</v>
      </c>
      <c r="X350" s="28" t="str">
        <f t="shared" si="81"/>
        <v/>
      </c>
    </row>
    <row r="351" spans="1:24" ht="28.9" customHeight="1">
      <c r="A351" s="41" t="str">
        <f t="shared" si="82"/>
        <v xml:space="preserve"> </v>
      </c>
      <c r="B351" s="42"/>
      <c r="C351" s="43"/>
      <c r="D351" s="44"/>
      <c r="E351" s="44"/>
      <c r="F351" s="43"/>
      <c r="G351" s="43"/>
      <c r="H351" s="26"/>
      <c r="I351" s="26"/>
      <c r="J351" s="26"/>
      <c r="K351" s="26"/>
      <c r="L351" s="52"/>
      <c r="M351" s="50"/>
      <c r="N351" s="28" t="s">
        <v>9</v>
      </c>
      <c r="O351" s="28">
        <f>COUNTIF(C344:C363,"제")</f>
        <v>0</v>
      </c>
      <c r="P351" s="28" t="s">
        <v>1</v>
      </c>
      <c r="Q351" s="28">
        <f>SUMIF(C344:C363,"제",E344:E363)</f>
        <v>0</v>
      </c>
      <c r="R351" s="28">
        <f>COUNTIF(X344:X363,"제국")</f>
        <v>0</v>
      </c>
      <c r="S351" s="28" t="s">
        <v>1</v>
      </c>
      <c r="T351" s="28">
        <f>SUMIF(X344:X363,"제국",E344:E363)</f>
        <v>0</v>
      </c>
      <c r="U351" s="28">
        <f t="shared" si="79"/>
        <v>0</v>
      </c>
      <c r="V351" s="28" t="s">
        <v>1</v>
      </c>
      <c r="W351" s="28">
        <f t="shared" si="80"/>
        <v>0</v>
      </c>
      <c r="X351" s="28" t="str">
        <f t="shared" si="81"/>
        <v/>
      </c>
    </row>
    <row r="352" spans="1:24" ht="28.9" customHeight="1">
      <c r="A352" s="41" t="str">
        <f t="shared" si="82"/>
        <v xml:space="preserve"> </v>
      </c>
      <c r="B352" s="42"/>
      <c r="C352" s="43"/>
      <c r="D352" s="44"/>
      <c r="E352" s="44"/>
      <c r="F352" s="43"/>
      <c r="G352" s="43"/>
      <c r="H352" s="26"/>
      <c r="I352" s="26"/>
      <c r="J352" s="26"/>
      <c r="K352" s="26"/>
      <c r="L352" s="52"/>
      <c r="M352" s="50"/>
      <c r="N352" s="28" t="s">
        <v>10</v>
      </c>
      <c r="O352" s="28">
        <f>COUNTIF(C344:C363,"유")</f>
        <v>0</v>
      </c>
      <c r="P352" s="28" t="s">
        <v>1</v>
      </c>
      <c r="Q352" s="28">
        <f>SUMIF(C344:C363,"유",E344:E363)</f>
        <v>0</v>
      </c>
      <c r="R352" s="28">
        <f>COUNTIF(X344:X363,"유국")</f>
        <v>0</v>
      </c>
      <c r="S352" s="28" t="s">
        <v>1</v>
      </c>
      <c r="T352" s="28">
        <f>SUMIF(X344:X363,"유국",E344:E363)</f>
        <v>0</v>
      </c>
      <c r="U352" s="28">
        <f t="shared" si="79"/>
        <v>0</v>
      </c>
      <c r="V352" s="28" t="s">
        <v>1</v>
      </c>
      <c r="W352" s="28">
        <f t="shared" si="80"/>
        <v>0</v>
      </c>
      <c r="X352" s="28" t="str">
        <f t="shared" si="81"/>
        <v/>
      </c>
    </row>
    <row r="353" spans="1:24" ht="28.9" customHeight="1">
      <c r="A353" s="41" t="str">
        <f t="shared" si="82"/>
        <v xml:space="preserve"> </v>
      </c>
      <c r="B353" s="42"/>
      <c r="C353" s="43"/>
      <c r="D353" s="44"/>
      <c r="E353" s="44"/>
      <c r="F353" s="43"/>
      <c r="G353" s="43"/>
      <c r="H353" s="26"/>
      <c r="I353" s="26"/>
      <c r="J353" s="26"/>
      <c r="K353" s="26"/>
      <c r="L353" s="52"/>
      <c r="M353" s="50"/>
      <c r="N353" s="28" t="s">
        <v>11</v>
      </c>
      <c r="O353" s="28">
        <f>COUNTIF(C344:C363,"과")</f>
        <v>0</v>
      </c>
      <c r="P353" s="28" t="s">
        <v>1</v>
      </c>
      <c r="Q353" s="28">
        <f>SUMIF(C344:C363,"과",E344:E363)</f>
        <v>0</v>
      </c>
      <c r="R353" s="28">
        <f>COUNTIF(X344:X363,"과국")</f>
        <v>0</v>
      </c>
      <c r="S353" s="28" t="s">
        <v>1</v>
      </c>
      <c r="T353" s="28">
        <f>SUMIF(X344:X363,"과국",E344:E363)</f>
        <v>0</v>
      </c>
      <c r="U353" s="28">
        <f t="shared" si="79"/>
        <v>0</v>
      </c>
      <c r="V353" s="28" t="s">
        <v>1</v>
      </c>
      <c r="W353" s="28">
        <f t="shared" si="80"/>
        <v>0</v>
      </c>
      <c r="X353" s="28" t="str">
        <f t="shared" si="81"/>
        <v/>
      </c>
    </row>
    <row r="354" spans="1:24" ht="28.9" customHeight="1">
      <c r="A354" s="41" t="str">
        <f t="shared" si="82"/>
        <v xml:space="preserve"> </v>
      </c>
      <c r="B354" s="42"/>
      <c r="C354" s="43"/>
      <c r="D354" s="44"/>
      <c r="E354" s="44"/>
      <c r="F354" s="43"/>
      <c r="G354" s="43"/>
      <c r="H354" s="26"/>
      <c r="I354" s="26"/>
      <c r="J354" s="26"/>
      <c r="K354" s="26"/>
      <c r="L354" s="52"/>
      <c r="M354" s="50"/>
      <c r="N354" s="28" t="s">
        <v>12</v>
      </c>
      <c r="O354" s="28">
        <f>COUNTIF(C344:C363,"묘")</f>
        <v>0</v>
      </c>
      <c r="P354" s="28" t="s">
        <v>1</v>
      </c>
      <c r="Q354" s="28">
        <f>SUMIF(C344:C363,"묘",E344:E363)</f>
        <v>0</v>
      </c>
      <c r="R354" s="28">
        <f>COUNTIF(X344:X363,"묘국")</f>
        <v>0</v>
      </c>
      <c r="S354" s="28" t="s">
        <v>1</v>
      </c>
      <c r="T354" s="28">
        <f>SUMIF(X344:X363,"묘국",E344:E363)</f>
        <v>0</v>
      </c>
      <c r="U354" s="28">
        <f t="shared" si="79"/>
        <v>0</v>
      </c>
      <c r="V354" s="28" t="s">
        <v>1</v>
      </c>
      <c r="W354" s="28">
        <f t="shared" si="80"/>
        <v>0</v>
      </c>
      <c r="X354" s="28" t="str">
        <f t="shared" si="81"/>
        <v/>
      </c>
    </row>
    <row r="355" spans="1:24" ht="28.9" customHeight="1">
      <c r="A355" s="41" t="str">
        <f t="shared" si="82"/>
        <v xml:space="preserve"> </v>
      </c>
      <c r="B355" s="42"/>
      <c r="C355" s="43"/>
      <c r="D355" s="44"/>
      <c r="E355" s="44"/>
      <c r="F355" s="43"/>
      <c r="G355" s="43"/>
      <c r="H355" s="26"/>
      <c r="I355" s="26"/>
      <c r="J355" s="26"/>
      <c r="K355" s="26"/>
      <c r="L355" s="52"/>
      <c r="M355" s="50"/>
      <c r="N355" s="28" t="s">
        <v>13</v>
      </c>
      <c r="O355" s="28">
        <f>COUNTIF(C344:C363,"목")</f>
        <v>0</v>
      </c>
      <c r="P355" s="28" t="s">
        <v>1</v>
      </c>
      <c r="Q355" s="28">
        <f>SUMIF(C344:C363,"목",E344:E363)</f>
        <v>0</v>
      </c>
      <c r="R355" s="28">
        <f>COUNTIF(X344:X363,"목국")</f>
        <v>0</v>
      </c>
      <c r="S355" s="28" t="s">
        <v>1</v>
      </c>
      <c r="T355" s="28">
        <f>SUMIF(X344:X363,"목국",E344:E363)</f>
        <v>0</v>
      </c>
      <c r="U355" s="28">
        <f t="shared" si="79"/>
        <v>0</v>
      </c>
      <c r="V355" s="28" t="s">
        <v>1</v>
      </c>
      <c r="W355" s="28">
        <f t="shared" si="80"/>
        <v>0</v>
      </c>
      <c r="X355" s="28" t="str">
        <f t="shared" si="81"/>
        <v/>
      </c>
    </row>
    <row r="356" spans="1:24" ht="28.9" customHeight="1">
      <c r="A356" s="41" t="str">
        <f t="shared" si="82"/>
        <v xml:space="preserve"> </v>
      </c>
      <c r="B356" s="42"/>
      <c r="C356" s="43"/>
      <c r="D356" s="44"/>
      <c r="E356" s="44"/>
      <c r="F356" s="43"/>
      <c r="G356" s="43"/>
      <c r="H356" s="26"/>
      <c r="I356" s="26"/>
      <c r="J356" s="26"/>
      <c r="K356" s="26"/>
      <c r="L356" s="52"/>
      <c r="M356" s="50"/>
      <c r="N356" s="28" t="s">
        <v>14</v>
      </c>
      <c r="O356" s="28">
        <f>COUNTIF(C344:C363,"잡")</f>
        <v>0</v>
      </c>
      <c r="P356" s="28" t="s">
        <v>1</v>
      </c>
      <c r="Q356" s="28">
        <f>SUMIF(C344:C363,"잡",E344:E363)</f>
        <v>0</v>
      </c>
      <c r="R356" s="28">
        <f>COUNTIF(X344:X363,"잡국")</f>
        <v>0</v>
      </c>
      <c r="S356" s="28" t="s">
        <v>1</v>
      </c>
      <c r="T356" s="28">
        <f>SUMIF(X344:X363,"잡국",E344:E363)</f>
        <v>0</v>
      </c>
      <c r="U356" s="28">
        <f t="shared" si="79"/>
        <v>0</v>
      </c>
      <c r="V356" s="28" t="s">
        <v>1</v>
      </c>
      <c r="W356" s="28">
        <f t="shared" si="80"/>
        <v>0</v>
      </c>
      <c r="X356" s="28" t="str">
        <f t="shared" si="81"/>
        <v/>
      </c>
    </row>
    <row r="357" spans="1:24" ht="28.9" customHeight="1">
      <c r="A357" s="41" t="str">
        <f t="shared" si="82"/>
        <v xml:space="preserve"> </v>
      </c>
      <c r="B357" s="42"/>
      <c r="C357" s="43"/>
      <c r="D357" s="44"/>
      <c r="E357" s="44"/>
      <c r="F357" s="43"/>
      <c r="G357" s="43"/>
      <c r="H357" s="26"/>
      <c r="I357" s="26"/>
      <c r="J357" s="26"/>
      <c r="K357" s="26"/>
      <c r="L357" s="52"/>
      <c r="M357" s="50"/>
      <c r="N357" s="28" t="s">
        <v>15</v>
      </c>
      <c r="O357" s="28">
        <f>COUNTIF(C344:C363,"학")</f>
        <v>0</v>
      </c>
      <c r="P357" s="28" t="s">
        <v>1</v>
      </c>
      <c r="Q357" s="28">
        <f>SUMIF(C344:C363,"학",E344:E363)</f>
        <v>0</v>
      </c>
      <c r="R357" s="28">
        <f>COUNTIF(X344:X363,"학국")</f>
        <v>0</v>
      </c>
      <c r="S357" s="28" t="s">
        <v>1</v>
      </c>
      <c r="T357" s="28">
        <f>SUMIF(X344:X363,"학국",E344:E363)</f>
        <v>0</v>
      </c>
      <c r="U357" s="28">
        <f t="shared" si="79"/>
        <v>0</v>
      </c>
      <c r="V357" s="28" t="s">
        <v>1</v>
      </c>
      <c r="W357" s="28">
        <f t="shared" si="80"/>
        <v>0</v>
      </c>
      <c r="X357" s="28" t="str">
        <f t="shared" si="81"/>
        <v/>
      </c>
    </row>
    <row r="358" spans="1:24" ht="28.9" customHeight="1">
      <c r="A358" s="41" t="str">
        <f t="shared" si="82"/>
        <v xml:space="preserve"> </v>
      </c>
      <c r="B358" s="42"/>
      <c r="C358" s="43"/>
      <c r="D358" s="44"/>
      <c r="E358" s="44"/>
      <c r="F358" s="43"/>
      <c r="G358" s="43"/>
      <c r="H358" s="26"/>
      <c r="I358" s="26"/>
      <c r="J358" s="26"/>
      <c r="K358" s="26"/>
      <c r="L358" s="52"/>
      <c r="M358" s="50"/>
      <c r="N358" s="28" t="s">
        <v>16</v>
      </c>
      <c r="O358" s="28">
        <f>COUNTIF(C344:C363,"수")</f>
        <v>0</v>
      </c>
      <c r="P358" s="28" t="s">
        <v>1</v>
      </c>
      <c r="Q358" s="28">
        <f>SUMIF(C344:C363,"수",E344:E363)</f>
        <v>0</v>
      </c>
      <c r="R358" s="28">
        <f>COUNTIF(X344:X363,"수국")</f>
        <v>0</v>
      </c>
      <c r="S358" s="28" t="s">
        <v>1</v>
      </c>
      <c r="T358" s="28">
        <f>SUMIF(X344:X363,"수국",E344:E363)</f>
        <v>0</v>
      </c>
      <c r="U358" s="28">
        <f t="shared" si="79"/>
        <v>0</v>
      </c>
      <c r="V358" s="28" t="s">
        <v>1</v>
      </c>
      <c r="W358" s="28">
        <f t="shared" si="80"/>
        <v>0</v>
      </c>
      <c r="X358" s="28" t="str">
        <f t="shared" si="81"/>
        <v/>
      </c>
    </row>
    <row r="359" spans="1:24" ht="28.9" customHeight="1">
      <c r="A359" s="41" t="str">
        <f t="shared" si="82"/>
        <v xml:space="preserve"> </v>
      </c>
      <c r="B359" s="42"/>
      <c r="C359" s="43"/>
      <c r="D359" s="44"/>
      <c r="E359" s="44"/>
      <c r="F359" s="43"/>
      <c r="G359" s="43"/>
      <c r="H359" s="26"/>
      <c r="I359" s="26"/>
      <c r="J359" s="26"/>
      <c r="K359" s="26"/>
      <c r="L359" s="52"/>
      <c r="M359" s="50"/>
      <c r="N359" s="29" t="s">
        <v>17</v>
      </c>
      <c r="O359" s="28">
        <f>COUNTIF(C344:C363,"장")</f>
        <v>0</v>
      </c>
      <c r="P359" s="28" t="s">
        <v>1</v>
      </c>
      <c r="Q359" s="28">
        <f>SUMIF(C344:C363,"장",E344:E363)</f>
        <v>0</v>
      </c>
      <c r="R359" s="28">
        <f>COUNTIF(X344:X363,"장국")</f>
        <v>0</v>
      </c>
      <c r="S359" s="28" t="s">
        <v>1</v>
      </c>
      <c r="T359" s="28">
        <f>SUMIF(X344:X363,"장국",E344:E363)</f>
        <v>0</v>
      </c>
      <c r="U359" s="28">
        <f t="shared" si="79"/>
        <v>0</v>
      </c>
      <c r="V359" s="28" t="s">
        <v>1</v>
      </c>
      <c r="W359" s="28">
        <f t="shared" si="80"/>
        <v>0</v>
      </c>
      <c r="X359" s="30" t="str">
        <f t="shared" si="81"/>
        <v/>
      </c>
    </row>
    <row r="360" spans="1:24" ht="28.9" customHeight="1">
      <c r="A360" s="41" t="str">
        <f t="shared" si="82"/>
        <v xml:space="preserve"> </v>
      </c>
      <c r="B360" s="42"/>
      <c r="C360" s="43"/>
      <c r="D360" s="44"/>
      <c r="E360" s="44"/>
      <c r="F360" s="43"/>
      <c r="G360" s="43"/>
      <c r="H360" s="26"/>
      <c r="I360" s="26"/>
      <c r="J360" s="26"/>
      <c r="K360" s="26"/>
      <c r="L360" s="52"/>
      <c r="M360" s="50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30" t="str">
        <f t="shared" ref="X360:X375" si="83">CONCATENATE(C360,H360)</f>
        <v/>
      </c>
    </row>
    <row r="361" spans="1:24" ht="28.9" customHeight="1">
      <c r="A361" s="41" t="str">
        <f t="shared" si="82"/>
        <v xml:space="preserve"> </v>
      </c>
      <c r="B361" s="42"/>
      <c r="C361" s="43"/>
      <c r="D361" s="44"/>
      <c r="E361" s="44"/>
      <c r="F361" s="43"/>
      <c r="G361" s="43"/>
      <c r="H361" s="26"/>
      <c r="I361" s="26"/>
      <c r="J361" s="26"/>
      <c r="K361" s="26"/>
      <c r="L361" s="52"/>
      <c r="M361" s="50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30" t="str">
        <f t="shared" si="83"/>
        <v/>
      </c>
    </row>
    <row r="362" spans="1:24" ht="28.9" customHeight="1">
      <c r="A362" s="41" t="str">
        <f>IF(OR(ISNUMBER(E362),ISTEXT(C362)),A361+1," ")</f>
        <v xml:space="preserve"> </v>
      </c>
      <c r="B362" s="42"/>
      <c r="C362" s="43"/>
      <c r="D362" s="44"/>
      <c r="E362" s="44"/>
      <c r="F362" s="43"/>
      <c r="G362" s="43"/>
      <c r="H362" s="26"/>
      <c r="I362" s="26"/>
      <c r="J362" s="26"/>
      <c r="K362" s="26"/>
      <c r="L362" s="52"/>
      <c r="M362" s="50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30" t="str">
        <f t="shared" si="83"/>
        <v/>
      </c>
    </row>
    <row r="363" spans="1:24" ht="28.9" customHeight="1">
      <c r="A363" s="41" t="str">
        <f>IF(OR(ISNUMBER(E363),ISTEXT(C363)),A362+1," ")</f>
        <v xml:space="preserve"> </v>
      </c>
      <c r="B363" s="42"/>
      <c r="C363" s="43"/>
      <c r="D363" s="44"/>
      <c r="E363" s="44"/>
      <c r="F363" s="43"/>
      <c r="G363" s="43"/>
      <c r="H363" s="26"/>
      <c r="I363" s="26"/>
      <c r="J363" s="26"/>
      <c r="K363" s="26"/>
      <c r="L363" s="52"/>
      <c r="M363" s="50"/>
      <c r="N363" s="28" t="s">
        <v>18</v>
      </c>
      <c r="O363" s="28">
        <f>COUNTIF(C344:C363," ")</f>
        <v>0</v>
      </c>
      <c r="P363" s="28" t="s">
        <v>1</v>
      </c>
      <c r="Q363" s="28">
        <f>SUMIF(C344:C363," ",E344:E363)</f>
        <v>0</v>
      </c>
      <c r="R363" s="28"/>
      <c r="S363" s="28" t="s">
        <v>1</v>
      </c>
      <c r="T363" s="28"/>
      <c r="U363" s="28">
        <f>O363</f>
        <v>0</v>
      </c>
      <c r="V363" s="28" t="s">
        <v>1</v>
      </c>
      <c r="W363" s="28">
        <f>Q363</f>
        <v>0</v>
      </c>
      <c r="X363" s="28" t="str">
        <f t="shared" si="83"/>
        <v/>
      </c>
    </row>
    <row r="364" spans="1:24" ht="28.9" customHeight="1">
      <c r="A364" s="45" t="s">
        <v>35</v>
      </c>
      <c r="B364" s="46"/>
      <c r="C364" s="47"/>
      <c r="D364" s="48"/>
      <c r="E364" s="49">
        <f>SUM(E344:E363)</f>
        <v>0</v>
      </c>
      <c r="F364" s="47"/>
      <c r="G364" s="47"/>
      <c r="H364" s="31"/>
      <c r="I364" s="31"/>
      <c r="J364" s="31"/>
      <c r="K364" s="31"/>
      <c r="L364" s="33"/>
      <c r="M364" s="51"/>
      <c r="N364" s="29" t="s">
        <v>0</v>
      </c>
      <c r="O364" s="28">
        <f>SUM(O344:O363)</f>
        <v>0</v>
      </c>
      <c r="P364" s="28" t="s">
        <v>1</v>
      </c>
      <c r="Q364" s="28">
        <f>SUM(Q344:Q363)</f>
        <v>0</v>
      </c>
      <c r="R364" s="28">
        <f>SUM(R344:R363)</f>
        <v>0</v>
      </c>
      <c r="S364" s="28" t="s">
        <v>1</v>
      </c>
      <c r="T364" s="28">
        <f>SUM(T344:T363)</f>
        <v>0</v>
      </c>
      <c r="U364" s="28">
        <f>SUM(U344:U363)</f>
        <v>0</v>
      </c>
      <c r="V364" s="28" t="s">
        <v>1</v>
      </c>
      <c r="W364" s="28">
        <f>SUM(W344:W363)</f>
        <v>0</v>
      </c>
      <c r="X364" s="28" t="str">
        <f t="shared" si="83"/>
        <v/>
      </c>
    </row>
    <row r="365" spans="1:24" ht="28.9" customHeight="1">
      <c r="A365" s="41" t="str">
        <f>IF(OR(ISNUMBER(E365),ISTEXT(C365)),A363+1," ")</f>
        <v xml:space="preserve"> </v>
      </c>
      <c r="B365" s="42"/>
      <c r="C365" s="43"/>
      <c r="D365" s="44"/>
      <c r="E365" s="44"/>
      <c r="F365" s="43"/>
      <c r="G365" s="43"/>
      <c r="H365" s="26"/>
      <c r="I365" s="26"/>
      <c r="J365" s="26"/>
      <c r="K365" s="27"/>
      <c r="L365" s="52"/>
      <c r="M365" s="50"/>
      <c r="N365" s="28" t="s">
        <v>2</v>
      </c>
      <c r="O365" s="28">
        <f>COUNTIF(C365:C384,"전")</f>
        <v>0</v>
      </c>
      <c r="P365" s="28" t="s">
        <v>1</v>
      </c>
      <c r="Q365" s="28">
        <f>SUMIF(C365:C384,"전",E365:E384)</f>
        <v>0</v>
      </c>
      <c r="R365" s="28">
        <f>COUNTIF(X365:X384,"전국")</f>
        <v>0</v>
      </c>
      <c r="S365" s="28" t="s">
        <v>1</v>
      </c>
      <c r="T365" s="28">
        <f>SUMIF(X365:X384,"전국",E365:E384)</f>
        <v>0</v>
      </c>
      <c r="U365" s="28">
        <f t="shared" ref="U365:U380" si="84">O365-R365</f>
        <v>0</v>
      </c>
      <c r="V365" s="28" t="s">
        <v>1</v>
      </c>
      <c r="W365" s="28">
        <f t="shared" ref="W365:W380" si="85">Q365-T365</f>
        <v>0</v>
      </c>
      <c r="X365" s="28" t="str">
        <f t="shared" si="83"/>
        <v/>
      </c>
    </row>
    <row r="366" spans="1:24" ht="28.9" customHeight="1">
      <c r="A366" s="41" t="str">
        <f>IF(OR(ISNUMBER(E366),ISTEXT(C366)),A365+1," ")</f>
        <v xml:space="preserve"> </v>
      </c>
      <c r="B366" s="42"/>
      <c r="C366" s="43"/>
      <c r="D366" s="44"/>
      <c r="E366" s="44"/>
      <c r="F366" s="43"/>
      <c r="G366" s="43"/>
      <c r="H366" s="26"/>
      <c r="I366" s="26"/>
      <c r="J366" s="26"/>
      <c r="K366" s="26"/>
      <c r="L366" s="52"/>
      <c r="M366" s="50"/>
      <c r="N366" s="28" t="s">
        <v>3</v>
      </c>
      <c r="O366" s="28">
        <f>COUNTIF(C365:C384,"답")</f>
        <v>0</v>
      </c>
      <c r="P366" s="28" t="s">
        <v>1</v>
      </c>
      <c r="Q366" s="28">
        <f>SUMIF(C365:C384,"답",E365:E384)</f>
        <v>0</v>
      </c>
      <c r="R366" s="28">
        <f>COUNTIF(X365:X384,"답국")</f>
        <v>0</v>
      </c>
      <c r="S366" s="28" t="s">
        <v>1</v>
      </c>
      <c r="T366" s="28">
        <f>SUMIF(X365:X384,"답국",E365:E384)</f>
        <v>0</v>
      </c>
      <c r="U366" s="28">
        <f t="shared" si="84"/>
        <v>0</v>
      </c>
      <c r="V366" s="28" t="s">
        <v>1</v>
      </c>
      <c r="W366" s="28">
        <f t="shared" si="85"/>
        <v>0</v>
      </c>
      <c r="X366" s="28" t="str">
        <f t="shared" si="83"/>
        <v/>
      </c>
    </row>
    <row r="367" spans="1:24" ht="28.9" customHeight="1">
      <c r="A367" s="41" t="str">
        <f t="shared" ref="A367:A382" si="86">IF(OR(ISNUMBER(E367),ISTEXT(C367)),A366+1," ")</f>
        <v xml:space="preserve"> </v>
      </c>
      <c r="B367" s="42"/>
      <c r="C367" s="43"/>
      <c r="D367" s="44"/>
      <c r="E367" s="44"/>
      <c r="F367" s="43"/>
      <c r="G367" s="43"/>
      <c r="H367" s="26"/>
      <c r="I367" s="26"/>
      <c r="J367" s="26"/>
      <c r="K367" s="26"/>
      <c r="L367" s="52"/>
      <c r="M367" s="50"/>
      <c r="N367" s="28" t="s">
        <v>4</v>
      </c>
      <c r="O367" s="28">
        <f>COUNTIF(C365:C384,"임")</f>
        <v>0</v>
      </c>
      <c r="P367" s="28" t="s">
        <v>1</v>
      </c>
      <c r="Q367" s="28">
        <f>SUMIF(C365:C384,"임",E365:E384)</f>
        <v>0</v>
      </c>
      <c r="R367" s="28">
        <f>COUNTIF(X365:X384,"임국")</f>
        <v>0</v>
      </c>
      <c r="S367" s="28" t="s">
        <v>1</v>
      </c>
      <c r="T367" s="28">
        <f>SUMIF(X365:X384,"임국",E365:E384)</f>
        <v>0</v>
      </c>
      <c r="U367" s="28">
        <f t="shared" si="84"/>
        <v>0</v>
      </c>
      <c r="V367" s="28" t="s">
        <v>1</v>
      </c>
      <c r="W367" s="28">
        <f t="shared" si="85"/>
        <v>0</v>
      </c>
      <c r="X367" s="28" t="str">
        <f t="shared" si="83"/>
        <v/>
      </c>
    </row>
    <row r="368" spans="1:24" ht="28.9" customHeight="1">
      <c r="A368" s="41" t="str">
        <f t="shared" si="86"/>
        <v xml:space="preserve"> </v>
      </c>
      <c r="B368" s="42"/>
      <c r="C368" s="43"/>
      <c r="D368" s="44"/>
      <c r="E368" s="44"/>
      <c r="F368" s="43"/>
      <c r="G368" s="43"/>
      <c r="H368" s="26"/>
      <c r="I368" s="26"/>
      <c r="J368" s="26"/>
      <c r="K368" s="26"/>
      <c r="L368" s="52"/>
      <c r="M368" s="50"/>
      <c r="N368" s="28" t="s">
        <v>5</v>
      </c>
      <c r="O368" s="28">
        <f>COUNTIF(C365:C384,"대")</f>
        <v>0</v>
      </c>
      <c r="P368" s="28" t="s">
        <v>1</v>
      </c>
      <c r="Q368" s="28">
        <f>SUMIF(C365:C384,"대",E365:E384)</f>
        <v>0</v>
      </c>
      <c r="R368" s="28">
        <f>COUNTIF(X365:X384,"대국")</f>
        <v>0</v>
      </c>
      <c r="S368" s="28" t="s">
        <v>1</v>
      </c>
      <c r="T368" s="28">
        <f>SUMIF(X365:X384,"대국",E365:E384)</f>
        <v>0</v>
      </c>
      <c r="U368" s="28">
        <f t="shared" si="84"/>
        <v>0</v>
      </c>
      <c r="V368" s="28" t="s">
        <v>1</v>
      </c>
      <c r="W368" s="28">
        <f t="shared" si="85"/>
        <v>0</v>
      </c>
      <c r="X368" s="28" t="str">
        <f t="shared" si="83"/>
        <v/>
      </c>
    </row>
    <row r="369" spans="1:24" ht="28.9" customHeight="1">
      <c r="A369" s="41" t="str">
        <f t="shared" si="86"/>
        <v xml:space="preserve"> </v>
      </c>
      <c r="B369" s="42"/>
      <c r="C369" s="43"/>
      <c r="D369" s="44"/>
      <c r="E369" s="44"/>
      <c r="F369" s="43"/>
      <c r="G369" s="43"/>
      <c r="H369" s="26"/>
      <c r="I369" s="26"/>
      <c r="J369" s="26"/>
      <c r="K369" s="26"/>
      <c r="L369" s="52"/>
      <c r="M369" s="50"/>
      <c r="N369" s="28" t="s">
        <v>6</v>
      </c>
      <c r="O369" s="28">
        <f>COUNTIF(C365:C384,"도")</f>
        <v>0</v>
      </c>
      <c r="P369" s="28" t="s">
        <v>1</v>
      </c>
      <c r="Q369" s="28">
        <f>SUMIF(C365:C384,"도",E365:E384)</f>
        <v>0</v>
      </c>
      <c r="R369" s="28">
        <f>COUNTIF(X365:X384,"도국")</f>
        <v>0</v>
      </c>
      <c r="S369" s="28" t="s">
        <v>1</v>
      </c>
      <c r="T369" s="28">
        <f>SUMIF(X365:X384,"도국",E365:E384)</f>
        <v>0</v>
      </c>
      <c r="U369" s="28">
        <f t="shared" si="84"/>
        <v>0</v>
      </c>
      <c r="V369" s="28" t="s">
        <v>1</v>
      </c>
      <c r="W369" s="28">
        <f t="shared" si="85"/>
        <v>0</v>
      </c>
      <c r="X369" s="28" t="str">
        <f t="shared" si="83"/>
        <v/>
      </c>
    </row>
    <row r="370" spans="1:24" ht="28.9" customHeight="1">
      <c r="A370" s="41" t="str">
        <f t="shared" si="86"/>
        <v xml:space="preserve"> </v>
      </c>
      <c r="B370" s="42"/>
      <c r="C370" s="43"/>
      <c r="D370" s="44"/>
      <c r="E370" s="44"/>
      <c r="F370" s="43"/>
      <c r="G370" s="43"/>
      <c r="H370" s="26"/>
      <c r="I370" s="26"/>
      <c r="J370" s="26"/>
      <c r="K370" s="26"/>
      <c r="L370" s="52"/>
      <c r="M370" s="50"/>
      <c r="N370" s="28" t="s">
        <v>7</v>
      </c>
      <c r="O370" s="28">
        <f>COUNTIF(C365:C384,"천")</f>
        <v>0</v>
      </c>
      <c r="P370" s="28" t="s">
        <v>1</v>
      </c>
      <c r="Q370" s="28">
        <f>SUMIF(C365:C384,"천",E365:E384)</f>
        <v>0</v>
      </c>
      <c r="R370" s="28">
        <f>COUNTIF(X365:X384,"천국")</f>
        <v>0</v>
      </c>
      <c r="S370" s="28" t="s">
        <v>1</v>
      </c>
      <c r="T370" s="28">
        <f>SUMIF(X365:X384,"천국",E365:E384)</f>
        <v>0</v>
      </c>
      <c r="U370" s="28">
        <f t="shared" si="84"/>
        <v>0</v>
      </c>
      <c r="V370" s="28" t="s">
        <v>1</v>
      </c>
      <c r="W370" s="28">
        <f t="shared" si="85"/>
        <v>0</v>
      </c>
      <c r="X370" s="28" t="str">
        <f t="shared" si="83"/>
        <v/>
      </c>
    </row>
    <row r="371" spans="1:24" ht="28.9" customHeight="1">
      <c r="A371" s="41" t="str">
        <f t="shared" si="86"/>
        <v xml:space="preserve"> </v>
      </c>
      <c r="B371" s="42"/>
      <c r="C371" s="43"/>
      <c r="D371" s="44"/>
      <c r="E371" s="44"/>
      <c r="F371" s="43"/>
      <c r="G371" s="43"/>
      <c r="H371" s="26"/>
      <c r="I371" s="26"/>
      <c r="J371" s="26"/>
      <c r="K371" s="26"/>
      <c r="L371" s="52"/>
      <c r="M371" s="50"/>
      <c r="N371" s="28" t="s">
        <v>8</v>
      </c>
      <c r="O371" s="28">
        <f>COUNTIF(C365:C384,"구")</f>
        <v>0</v>
      </c>
      <c r="P371" s="28" t="s">
        <v>1</v>
      </c>
      <c r="Q371" s="28">
        <f>SUMIF(C365:C384,"구",E365:E384)</f>
        <v>0</v>
      </c>
      <c r="R371" s="28">
        <f>COUNTIF(X365:X384,"구국")</f>
        <v>0</v>
      </c>
      <c r="S371" s="28" t="s">
        <v>1</v>
      </c>
      <c r="T371" s="28">
        <f>SUMIF(X365:X384,"구국",E365:E384)</f>
        <v>0</v>
      </c>
      <c r="U371" s="28">
        <f t="shared" si="84"/>
        <v>0</v>
      </c>
      <c r="V371" s="28" t="s">
        <v>1</v>
      </c>
      <c r="W371" s="28">
        <f t="shared" si="85"/>
        <v>0</v>
      </c>
      <c r="X371" s="28" t="str">
        <f t="shared" si="83"/>
        <v/>
      </c>
    </row>
    <row r="372" spans="1:24" ht="28.9" customHeight="1">
      <c r="A372" s="41" t="str">
        <f t="shared" si="86"/>
        <v xml:space="preserve"> </v>
      </c>
      <c r="B372" s="42"/>
      <c r="C372" s="43"/>
      <c r="D372" s="44"/>
      <c r="E372" s="44"/>
      <c r="F372" s="43"/>
      <c r="G372" s="43"/>
      <c r="H372" s="26"/>
      <c r="I372" s="26"/>
      <c r="J372" s="26"/>
      <c r="K372" s="26"/>
      <c r="L372" s="52"/>
      <c r="M372" s="50"/>
      <c r="N372" s="28" t="s">
        <v>9</v>
      </c>
      <c r="O372" s="28">
        <f>COUNTIF(C365:C384,"제")</f>
        <v>0</v>
      </c>
      <c r="P372" s="28" t="s">
        <v>1</v>
      </c>
      <c r="Q372" s="28">
        <f>SUMIF(C365:C384,"제",E365:E384)</f>
        <v>0</v>
      </c>
      <c r="R372" s="28">
        <f>COUNTIF(X365:X384,"제국")</f>
        <v>0</v>
      </c>
      <c r="S372" s="28" t="s">
        <v>1</v>
      </c>
      <c r="T372" s="28">
        <f>SUMIF(X365:X384,"제국",E365:E384)</f>
        <v>0</v>
      </c>
      <c r="U372" s="28">
        <f t="shared" si="84"/>
        <v>0</v>
      </c>
      <c r="V372" s="28" t="s">
        <v>1</v>
      </c>
      <c r="W372" s="28">
        <f t="shared" si="85"/>
        <v>0</v>
      </c>
      <c r="X372" s="28" t="str">
        <f t="shared" si="83"/>
        <v/>
      </c>
    </row>
    <row r="373" spans="1:24" ht="28.9" customHeight="1">
      <c r="A373" s="41" t="str">
        <f t="shared" si="86"/>
        <v xml:space="preserve"> </v>
      </c>
      <c r="B373" s="42"/>
      <c r="C373" s="43"/>
      <c r="D373" s="44"/>
      <c r="E373" s="44"/>
      <c r="F373" s="43"/>
      <c r="G373" s="43"/>
      <c r="H373" s="26"/>
      <c r="I373" s="26"/>
      <c r="J373" s="26"/>
      <c r="K373" s="26"/>
      <c r="L373" s="52"/>
      <c r="M373" s="50"/>
      <c r="N373" s="28" t="s">
        <v>10</v>
      </c>
      <c r="O373" s="28">
        <f>COUNTIF(C365:C384,"유")</f>
        <v>0</v>
      </c>
      <c r="P373" s="28" t="s">
        <v>1</v>
      </c>
      <c r="Q373" s="28">
        <f>SUMIF(C365:C384,"유",E365:E384)</f>
        <v>0</v>
      </c>
      <c r="R373" s="28">
        <f>COUNTIF(X365:X384,"유국")</f>
        <v>0</v>
      </c>
      <c r="S373" s="28" t="s">
        <v>1</v>
      </c>
      <c r="T373" s="28">
        <f>SUMIF(X365:X384,"유국",E365:E384)</f>
        <v>0</v>
      </c>
      <c r="U373" s="28">
        <f t="shared" si="84"/>
        <v>0</v>
      </c>
      <c r="V373" s="28" t="s">
        <v>1</v>
      </c>
      <c r="W373" s="28">
        <f t="shared" si="85"/>
        <v>0</v>
      </c>
      <c r="X373" s="28" t="str">
        <f t="shared" si="83"/>
        <v/>
      </c>
    </row>
    <row r="374" spans="1:24" ht="28.9" customHeight="1">
      <c r="A374" s="41" t="str">
        <f t="shared" si="86"/>
        <v xml:space="preserve"> </v>
      </c>
      <c r="B374" s="42"/>
      <c r="C374" s="43"/>
      <c r="D374" s="44"/>
      <c r="E374" s="44"/>
      <c r="F374" s="43"/>
      <c r="G374" s="43"/>
      <c r="H374" s="26"/>
      <c r="I374" s="26"/>
      <c r="J374" s="26"/>
      <c r="K374" s="26"/>
      <c r="L374" s="52"/>
      <c r="M374" s="50"/>
      <c r="N374" s="28" t="s">
        <v>11</v>
      </c>
      <c r="O374" s="28">
        <f>COUNTIF(C365:C384,"과")</f>
        <v>0</v>
      </c>
      <c r="P374" s="28" t="s">
        <v>1</v>
      </c>
      <c r="Q374" s="28">
        <f>SUMIF(C365:C384,"과",E365:E384)</f>
        <v>0</v>
      </c>
      <c r="R374" s="28">
        <f>COUNTIF(X365:X384,"과국")</f>
        <v>0</v>
      </c>
      <c r="S374" s="28" t="s">
        <v>1</v>
      </c>
      <c r="T374" s="28">
        <f>SUMIF(X365:X384,"과국",E365:E384)</f>
        <v>0</v>
      </c>
      <c r="U374" s="28">
        <f t="shared" si="84"/>
        <v>0</v>
      </c>
      <c r="V374" s="28" t="s">
        <v>1</v>
      </c>
      <c r="W374" s="28">
        <f t="shared" si="85"/>
        <v>0</v>
      </c>
      <c r="X374" s="28" t="str">
        <f t="shared" si="83"/>
        <v/>
      </c>
    </row>
    <row r="375" spans="1:24" ht="28.9" customHeight="1">
      <c r="A375" s="41" t="str">
        <f t="shared" si="86"/>
        <v xml:space="preserve"> </v>
      </c>
      <c r="B375" s="42"/>
      <c r="C375" s="43"/>
      <c r="D375" s="44"/>
      <c r="E375" s="44"/>
      <c r="F375" s="43"/>
      <c r="G375" s="43"/>
      <c r="H375" s="26"/>
      <c r="I375" s="26"/>
      <c r="J375" s="26"/>
      <c r="K375" s="26"/>
      <c r="L375" s="52"/>
      <c r="M375" s="50"/>
      <c r="N375" s="28" t="s">
        <v>12</v>
      </c>
      <c r="O375" s="28">
        <f>COUNTIF(C365:C384,"묘")</f>
        <v>0</v>
      </c>
      <c r="P375" s="28" t="s">
        <v>1</v>
      </c>
      <c r="Q375" s="28">
        <f>SUMIF(C365:C384,"묘",E365:E384)</f>
        <v>0</v>
      </c>
      <c r="R375" s="28">
        <f>COUNTIF(X365:X384,"묘국")</f>
        <v>0</v>
      </c>
      <c r="S375" s="28" t="s">
        <v>1</v>
      </c>
      <c r="T375" s="28">
        <f>SUMIF(X365:X384,"묘국",E365:E384)</f>
        <v>0</v>
      </c>
      <c r="U375" s="28">
        <f t="shared" si="84"/>
        <v>0</v>
      </c>
      <c r="V375" s="28" t="s">
        <v>1</v>
      </c>
      <c r="W375" s="28">
        <f t="shared" si="85"/>
        <v>0</v>
      </c>
      <c r="X375" s="28" t="str">
        <f t="shared" si="83"/>
        <v/>
      </c>
    </row>
    <row r="376" spans="1:24" ht="28.9" customHeight="1">
      <c r="A376" s="41" t="str">
        <f t="shared" si="86"/>
        <v xml:space="preserve"> </v>
      </c>
      <c r="B376" s="42"/>
      <c r="C376" s="43"/>
      <c r="D376" s="44"/>
      <c r="E376" s="44"/>
      <c r="F376" s="43"/>
      <c r="G376" s="43"/>
      <c r="H376" s="26"/>
      <c r="I376" s="26"/>
      <c r="J376" s="26"/>
      <c r="K376" s="26"/>
      <c r="L376" s="52"/>
      <c r="M376" s="50"/>
      <c r="N376" s="28" t="s">
        <v>13</v>
      </c>
      <c r="O376" s="28">
        <f>COUNTIF(C365:C384,"목")</f>
        <v>0</v>
      </c>
      <c r="P376" s="28" t="s">
        <v>1</v>
      </c>
      <c r="Q376" s="28">
        <f>SUMIF(C365:C384,"목",E365:E384)</f>
        <v>0</v>
      </c>
      <c r="R376" s="28">
        <f>COUNTIF(X365:X384,"목국")</f>
        <v>0</v>
      </c>
      <c r="S376" s="28" t="s">
        <v>1</v>
      </c>
      <c r="T376" s="28">
        <f>SUMIF(X365:X384,"목국",E365:E384)</f>
        <v>0</v>
      </c>
      <c r="U376" s="28">
        <f t="shared" si="84"/>
        <v>0</v>
      </c>
      <c r="V376" s="28" t="s">
        <v>1</v>
      </c>
      <c r="W376" s="28">
        <f t="shared" si="85"/>
        <v>0</v>
      </c>
      <c r="X376" s="28" t="str">
        <f t="shared" ref="X376:X391" si="87">CONCATENATE(C376,H376)</f>
        <v/>
      </c>
    </row>
    <row r="377" spans="1:24" ht="28.9" customHeight="1">
      <c r="A377" s="41" t="str">
        <f t="shared" si="86"/>
        <v xml:space="preserve"> </v>
      </c>
      <c r="B377" s="42"/>
      <c r="C377" s="43"/>
      <c r="D377" s="44"/>
      <c r="E377" s="44"/>
      <c r="F377" s="43"/>
      <c r="G377" s="43"/>
      <c r="H377" s="26"/>
      <c r="I377" s="26"/>
      <c r="J377" s="26"/>
      <c r="K377" s="26"/>
      <c r="L377" s="52"/>
      <c r="M377" s="50"/>
      <c r="N377" s="28" t="s">
        <v>14</v>
      </c>
      <c r="O377" s="28">
        <f>COUNTIF(C365:C384,"잡")</f>
        <v>0</v>
      </c>
      <c r="P377" s="28" t="s">
        <v>1</v>
      </c>
      <c r="Q377" s="28">
        <f>SUMIF(C365:C384,"잡",E365:E384)</f>
        <v>0</v>
      </c>
      <c r="R377" s="28">
        <f>COUNTIF(X365:X384,"잡국")</f>
        <v>0</v>
      </c>
      <c r="S377" s="28" t="s">
        <v>1</v>
      </c>
      <c r="T377" s="28">
        <f>SUMIF(X365:X384,"잡국",E365:E384)</f>
        <v>0</v>
      </c>
      <c r="U377" s="28">
        <f t="shared" si="84"/>
        <v>0</v>
      </c>
      <c r="V377" s="28" t="s">
        <v>1</v>
      </c>
      <c r="W377" s="28">
        <f t="shared" si="85"/>
        <v>0</v>
      </c>
      <c r="X377" s="28" t="str">
        <f t="shared" si="87"/>
        <v/>
      </c>
    </row>
    <row r="378" spans="1:24" ht="28.9" customHeight="1">
      <c r="A378" s="41" t="str">
        <f t="shared" si="86"/>
        <v xml:space="preserve"> </v>
      </c>
      <c r="B378" s="42"/>
      <c r="C378" s="43"/>
      <c r="D378" s="44"/>
      <c r="E378" s="44"/>
      <c r="F378" s="43"/>
      <c r="G378" s="43"/>
      <c r="H378" s="26"/>
      <c r="I378" s="26"/>
      <c r="J378" s="26"/>
      <c r="K378" s="26"/>
      <c r="L378" s="52"/>
      <c r="M378" s="50"/>
      <c r="N378" s="28" t="s">
        <v>15</v>
      </c>
      <c r="O378" s="28">
        <f>COUNTIF(C365:C384,"학")</f>
        <v>0</v>
      </c>
      <c r="P378" s="28" t="s">
        <v>1</v>
      </c>
      <c r="Q378" s="28">
        <f>SUMIF(C365:C384,"학",E365:E384)</f>
        <v>0</v>
      </c>
      <c r="R378" s="28">
        <f>COUNTIF(X365:X384,"학국")</f>
        <v>0</v>
      </c>
      <c r="S378" s="28" t="s">
        <v>1</v>
      </c>
      <c r="T378" s="28">
        <f>SUMIF(X365:X384,"학국",E365:E384)</f>
        <v>0</v>
      </c>
      <c r="U378" s="28">
        <f t="shared" si="84"/>
        <v>0</v>
      </c>
      <c r="V378" s="28" t="s">
        <v>1</v>
      </c>
      <c r="W378" s="28">
        <f t="shared" si="85"/>
        <v>0</v>
      </c>
      <c r="X378" s="28" t="str">
        <f t="shared" si="87"/>
        <v/>
      </c>
    </row>
    <row r="379" spans="1:24" ht="28.9" customHeight="1">
      <c r="A379" s="41" t="str">
        <f t="shared" si="86"/>
        <v xml:space="preserve"> </v>
      </c>
      <c r="B379" s="42"/>
      <c r="C379" s="43"/>
      <c r="D379" s="44"/>
      <c r="E379" s="44"/>
      <c r="F379" s="43"/>
      <c r="G379" s="43"/>
      <c r="H379" s="26"/>
      <c r="I379" s="26"/>
      <c r="J379" s="26"/>
      <c r="K379" s="26"/>
      <c r="L379" s="52"/>
      <c r="M379" s="50"/>
      <c r="N379" s="28" t="s">
        <v>16</v>
      </c>
      <c r="O379" s="28">
        <f>COUNTIF(C365:C384,"수")</f>
        <v>0</v>
      </c>
      <c r="P379" s="28" t="s">
        <v>1</v>
      </c>
      <c r="Q379" s="28">
        <f>SUMIF(C365:C384,"수",E365:E384)</f>
        <v>0</v>
      </c>
      <c r="R379" s="28">
        <f>COUNTIF(X365:X384,"수국")</f>
        <v>0</v>
      </c>
      <c r="S379" s="28" t="s">
        <v>1</v>
      </c>
      <c r="T379" s="28">
        <f>SUMIF(X365:X384,"수국",E365:E384)</f>
        <v>0</v>
      </c>
      <c r="U379" s="28">
        <f t="shared" si="84"/>
        <v>0</v>
      </c>
      <c r="V379" s="28" t="s">
        <v>1</v>
      </c>
      <c r="W379" s="28">
        <f t="shared" si="85"/>
        <v>0</v>
      </c>
      <c r="X379" s="28" t="str">
        <f t="shared" si="87"/>
        <v/>
      </c>
    </row>
    <row r="380" spans="1:24" ht="28.9" customHeight="1">
      <c r="A380" s="41" t="str">
        <f t="shared" si="86"/>
        <v xml:space="preserve"> </v>
      </c>
      <c r="B380" s="42"/>
      <c r="C380" s="43"/>
      <c r="D380" s="44"/>
      <c r="E380" s="44"/>
      <c r="F380" s="43"/>
      <c r="G380" s="43"/>
      <c r="H380" s="26"/>
      <c r="I380" s="26"/>
      <c r="J380" s="26"/>
      <c r="K380" s="26"/>
      <c r="L380" s="52"/>
      <c r="M380" s="50"/>
      <c r="N380" s="29" t="s">
        <v>17</v>
      </c>
      <c r="O380" s="28">
        <f>COUNTIF(C365:C384,"장")</f>
        <v>0</v>
      </c>
      <c r="P380" s="28" t="s">
        <v>1</v>
      </c>
      <c r="Q380" s="28">
        <f>SUMIF(C365:C384,"장",E365:E384)</f>
        <v>0</v>
      </c>
      <c r="R380" s="28">
        <f>COUNTIF(X365:X384,"장국")</f>
        <v>0</v>
      </c>
      <c r="S380" s="28" t="s">
        <v>1</v>
      </c>
      <c r="T380" s="28">
        <f>SUMIF(X365:X384,"장국",E365:E384)</f>
        <v>0</v>
      </c>
      <c r="U380" s="28">
        <f t="shared" si="84"/>
        <v>0</v>
      </c>
      <c r="V380" s="28" t="s">
        <v>1</v>
      </c>
      <c r="W380" s="28">
        <f t="shared" si="85"/>
        <v>0</v>
      </c>
      <c r="X380" s="30" t="str">
        <f t="shared" si="87"/>
        <v/>
      </c>
    </row>
    <row r="381" spans="1:24" ht="28.9" customHeight="1">
      <c r="A381" s="41" t="str">
        <f t="shared" si="86"/>
        <v xml:space="preserve"> </v>
      </c>
      <c r="B381" s="42"/>
      <c r="C381" s="43"/>
      <c r="D381" s="44"/>
      <c r="E381" s="44"/>
      <c r="F381" s="43"/>
      <c r="G381" s="43"/>
      <c r="H381" s="26"/>
      <c r="I381" s="26"/>
      <c r="J381" s="26"/>
      <c r="K381" s="26"/>
      <c r="L381" s="52"/>
      <c r="M381" s="50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30" t="str">
        <f t="shared" si="87"/>
        <v/>
      </c>
    </row>
    <row r="382" spans="1:24" ht="28.9" customHeight="1">
      <c r="A382" s="41" t="str">
        <f t="shared" si="86"/>
        <v xml:space="preserve"> </v>
      </c>
      <c r="B382" s="42"/>
      <c r="C382" s="43"/>
      <c r="D382" s="44"/>
      <c r="E382" s="44"/>
      <c r="F382" s="43"/>
      <c r="G382" s="43"/>
      <c r="H382" s="26"/>
      <c r="I382" s="26"/>
      <c r="J382" s="26"/>
      <c r="K382" s="26"/>
      <c r="L382" s="52"/>
      <c r="M382" s="50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30" t="str">
        <f t="shared" si="87"/>
        <v/>
      </c>
    </row>
    <row r="383" spans="1:24" ht="28.9" customHeight="1">
      <c r="A383" s="41" t="str">
        <f>IF(OR(ISNUMBER(E383),ISTEXT(C383)),A382+1," ")</f>
        <v xml:space="preserve"> </v>
      </c>
      <c r="B383" s="42"/>
      <c r="C383" s="43"/>
      <c r="D383" s="44"/>
      <c r="E383" s="44"/>
      <c r="F383" s="43"/>
      <c r="G383" s="43"/>
      <c r="H383" s="26"/>
      <c r="I383" s="26"/>
      <c r="J383" s="26"/>
      <c r="K383" s="26"/>
      <c r="L383" s="52"/>
      <c r="M383" s="50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30" t="str">
        <f t="shared" si="87"/>
        <v/>
      </c>
    </row>
    <row r="384" spans="1:24" ht="28.9" customHeight="1">
      <c r="A384" s="41" t="str">
        <f>IF(OR(ISNUMBER(E384),ISTEXT(C384)),A383+1," ")</f>
        <v xml:space="preserve"> </v>
      </c>
      <c r="B384" s="42"/>
      <c r="C384" s="43"/>
      <c r="D384" s="44"/>
      <c r="E384" s="44"/>
      <c r="F384" s="43"/>
      <c r="G384" s="43"/>
      <c r="H384" s="26"/>
      <c r="I384" s="26"/>
      <c r="J384" s="26"/>
      <c r="K384" s="26"/>
      <c r="L384" s="52"/>
      <c r="M384" s="50"/>
      <c r="N384" s="28" t="s">
        <v>18</v>
      </c>
      <c r="O384" s="28">
        <f>COUNTIF(C365:C384," ")</f>
        <v>0</v>
      </c>
      <c r="P384" s="28" t="s">
        <v>1</v>
      </c>
      <c r="Q384" s="28">
        <f>SUMIF(C365:C384," ",E365:E384)</f>
        <v>0</v>
      </c>
      <c r="R384" s="28"/>
      <c r="S384" s="28" t="s">
        <v>1</v>
      </c>
      <c r="T384" s="28"/>
      <c r="U384" s="28">
        <f>O384</f>
        <v>0</v>
      </c>
      <c r="V384" s="28" t="s">
        <v>1</v>
      </c>
      <c r="W384" s="28">
        <f>Q384</f>
        <v>0</v>
      </c>
      <c r="X384" s="28" t="str">
        <f t="shared" si="87"/>
        <v/>
      </c>
    </row>
    <row r="385" spans="1:24" ht="28.9" customHeight="1">
      <c r="A385" s="45" t="s">
        <v>35</v>
      </c>
      <c r="B385" s="46"/>
      <c r="C385" s="47"/>
      <c r="D385" s="48"/>
      <c r="E385" s="49">
        <f>SUM(E365:E384)</f>
        <v>0</v>
      </c>
      <c r="F385" s="47"/>
      <c r="G385" s="47"/>
      <c r="H385" s="31"/>
      <c r="I385" s="31"/>
      <c r="J385" s="31"/>
      <c r="K385" s="31"/>
      <c r="L385" s="33"/>
      <c r="M385" s="51"/>
      <c r="N385" s="29" t="s">
        <v>0</v>
      </c>
      <c r="O385" s="28">
        <f>SUM(O365:O384)</f>
        <v>0</v>
      </c>
      <c r="P385" s="28" t="s">
        <v>1</v>
      </c>
      <c r="Q385" s="28">
        <f>SUM(Q365:Q384)</f>
        <v>0</v>
      </c>
      <c r="R385" s="28">
        <f>SUM(R365:R384)</f>
        <v>0</v>
      </c>
      <c r="S385" s="28" t="s">
        <v>1</v>
      </c>
      <c r="T385" s="28">
        <f>SUM(T365:T384)</f>
        <v>0</v>
      </c>
      <c r="U385" s="28">
        <f>SUM(U365:U384)</f>
        <v>0</v>
      </c>
      <c r="V385" s="28" t="s">
        <v>1</v>
      </c>
      <c r="W385" s="28">
        <f>SUM(W365:W384)</f>
        <v>0</v>
      </c>
      <c r="X385" s="28" t="str">
        <f t="shared" si="87"/>
        <v/>
      </c>
    </row>
    <row r="386" spans="1:24" ht="28.9" customHeight="1">
      <c r="A386" s="41" t="str">
        <f>IF(OR(ISNUMBER(E386),ISTEXT(C386)),A384+1," ")</f>
        <v xml:space="preserve"> </v>
      </c>
      <c r="B386" s="42"/>
      <c r="C386" s="43"/>
      <c r="D386" s="44"/>
      <c r="E386" s="44"/>
      <c r="F386" s="43"/>
      <c r="G386" s="43"/>
      <c r="H386" s="26"/>
      <c r="I386" s="26"/>
      <c r="J386" s="26"/>
      <c r="K386" s="27"/>
      <c r="L386" s="52"/>
      <c r="M386" s="50"/>
      <c r="N386" s="28" t="s">
        <v>2</v>
      </c>
      <c r="O386" s="28">
        <f>COUNTIF(C386:C405,"전")</f>
        <v>0</v>
      </c>
      <c r="P386" s="28" t="s">
        <v>1</v>
      </c>
      <c r="Q386" s="28">
        <f>SUMIF(C386:C405,"전",E386:E405)</f>
        <v>0</v>
      </c>
      <c r="R386" s="28">
        <f>COUNTIF(X386:X405,"전국")</f>
        <v>0</v>
      </c>
      <c r="S386" s="28" t="s">
        <v>1</v>
      </c>
      <c r="T386" s="28">
        <f>SUMIF(X386:X405,"전국",E386:E405)</f>
        <v>0</v>
      </c>
      <c r="U386" s="28">
        <f t="shared" ref="U386:U401" si="88">O386-R386</f>
        <v>0</v>
      </c>
      <c r="V386" s="28" t="s">
        <v>1</v>
      </c>
      <c r="W386" s="28">
        <f t="shared" ref="W386:W401" si="89">Q386-T386</f>
        <v>0</v>
      </c>
      <c r="X386" s="28" t="str">
        <f t="shared" si="87"/>
        <v/>
      </c>
    </row>
    <row r="387" spans="1:24" ht="28.9" customHeight="1">
      <c r="A387" s="41" t="str">
        <f>IF(OR(ISNUMBER(E387),ISTEXT(C387)),A386+1," ")</f>
        <v xml:space="preserve"> </v>
      </c>
      <c r="B387" s="42"/>
      <c r="C387" s="43"/>
      <c r="D387" s="44"/>
      <c r="E387" s="44"/>
      <c r="F387" s="43"/>
      <c r="G387" s="43"/>
      <c r="H387" s="26"/>
      <c r="I387" s="26"/>
      <c r="J387" s="26"/>
      <c r="K387" s="26"/>
      <c r="L387" s="52"/>
      <c r="M387" s="50"/>
      <c r="N387" s="28" t="s">
        <v>3</v>
      </c>
      <c r="O387" s="28">
        <f>COUNTIF(C386:C405,"답")</f>
        <v>0</v>
      </c>
      <c r="P387" s="28" t="s">
        <v>1</v>
      </c>
      <c r="Q387" s="28">
        <f>SUMIF(C386:C405,"답",E386:E405)</f>
        <v>0</v>
      </c>
      <c r="R387" s="28">
        <f>COUNTIF(X386:X405,"답국")</f>
        <v>0</v>
      </c>
      <c r="S387" s="28" t="s">
        <v>1</v>
      </c>
      <c r="T387" s="28">
        <f>SUMIF(X386:X405,"답국",E386:E405)</f>
        <v>0</v>
      </c>
      <c r="U387" s="28">
        <f t="shared" si="88"/>
        <v>0</v>
      </c>
      <c r="V387" s="28" t="s">
        <v>1</v>
      </c>
      <c r="W387" s="28">
        <f t="shared" si="89"/>
        <v>0</v>
      </c>
      <c r="X387" s="28" t="str">
        <f t="shared" si="87"/>
        <v/>
      </c>
    </row>
    <row r="388" spans="1:24" ht="28.9" customHeight="1">
      <c r="A388" s="41" t="str">
        <f t="shared" ref="A388:A403" si="90">IF(OR(ISNUMBER(E388),ISTEXT(C388)),A387+1," ")</f>
        <v xml:space="preserve"> </v>
      </c>
      <c r="B388" s="42"/>
      <c r="C388" s="43"/>
      <c r="D388" s="44"/>
      <c r="E388" s="44"/>
      <c r="F388" s="43"/>
      <c r="G388" s="43"/>
      <c r="H388" s="26"/>
      <c r="I388" s="26"/>
      <c r="J388" s="26"/>
      <c r="K388" s="26"/>
      <c r="L388" s="52"/>
      <c r="M388" s="50"/>
      <c r="N388" s="28" t="s">
        <v>4</v>
      </c>
      <c r="O388" s="28">
        <f>COUNTIF(C386:C405,"임")</f>
        <v>0</v>
      </c>
      <c r="P388" s="28" t="s">
        <v>1</v>
      </c>
      <c r="Q388" s="28">
        <f>SUMIF(C386:C405,"임",E386:E405)</f>
        <v>0</v>
      </c>
      <c r="R388" s="28">
        <f>COUNTIF(X386:X405,"임국")</f>
        <v>0</v>
      </c>
      <c r="S388" s="28" t="s">
        <v>1</v>
      </c>
      <c r="T388" s="28">
        <f>SUMIF(X386:X405,"임국",E386:E405)</f>
        <v>0</v>
      </c>
      <c r="U388" s="28">
        <f t="shared" si="88"/>
        <v>0</v>
      </c>
      <c r="V388" s="28" t="s">
        <v>1</v>
      </c>
      <c r="W388" s="28">
        <f t="shared" si="89"/>
        <v>0</v>
      </c>
      <c r="X388" s="28" t="str">
        <f t="shared" si="87"/>
        <v/>
      </c>
    </row>
    <row r="389" spans="1:24" ht="28.9" customHeight="1">
      <c r="A389" s="41" t="str">
        <f t="shared" si="90"/>
        <v xml:space="preserve"> </v>
      </c>
      <c r="B389" s="42"/>
      <c r="C389" s="43"/>
      <c r="D389" s="44"/>
      <c r="E389" s="44"/>
      <c r="F389" s="43"/>
      <c r="G389" s="43"/>
      <c r="H389" s="26"/>
      <c r="I389" s="26"/>
      <c r="J389" s="26"/>
      <c r="K389" s="26"/>
      <c r="L389" s="52"/>
      <c r="M389" s="50"/>
      <c r="N389" s="28" t="s">
        <v>5</v>
      </c>
      <c r="O389" s="28">
        <f>COUNTIF(C386:C405,"대")</f>
        <v>0</v>
      </c>
      <c r="P389" s="28" t="s">
        <v>1</v>
      </c>
      <c r="Q389" s="28">
        <f>SUMIF(C386:C405,"대",E386:E405)</f>
        <v>0</v>
      </c>
      <c r="R389" s="28">
        <f>COUNTIF(X386:X405,"대국")</f>
        <v>0</v>
      </c>
      <c r="S389" s="28" t="s">
        <v>1</v>
      </c>
      <c r="T389" s="28">
        <f>SUMIF(X386:X405,"대국",E386:E405)</f>
        <v>0</v>
      </c>
      <c r="U389" s="28">
        <f t="shared" si="88"/>
        <v>0</v>
      </c>
      <c r="V389" s="28" t="s">
        <v>1</v>
      </c>
      <c r="W389" s="28">
        <f t="shared" si="89"/>
        <v>0</v>
      </c>
      <c r="X389" s="28" t="str">
        <f t="shared" si="87"/>
        <v/>
      </c>
    </row>
    <row r="390" spans="1:24" ht="28.9" customHeight="1">
      <c r="A390" s="41" t="str">
        <f t="shared" si="90"/>
        <v xml:space="preserve"> </v>
      </c>
      <c r="B390" s="42"/>
      <c r="C390" s="43"/>
      <c r="D390" s="44"/>
      <c r="E390" s="44"/>
      <c r="F390" s="43"/>
      <c r="G390" s="43"/>
      <c r="H390" s="26"/>
      <c r="I390" s="26"/>
      <c r="J390" s="26"/>
      <c r="K390" s="26"/>
      <c r="L390" s="52"/>
      <c r="M390" s="50"/>
      <c r="N390" s="28" t="s">
        <v>6</v>
      </c>
      <c r="O390" s="28">
        <f>COUNTIF(C386:C405,"도")</f>
        <v>0</v>
      </c>
      <c r="P390" s="28" t="s">
        <v>1</v>
      </c>
      <c r="Q390" s="28">
        <f>SUMIF(C386:C405,"도",E386:E405)</f>
        <v>0</v>
      </c>
      <c r="R390" s="28">
        <f>COUNTIF(X386:X405,"도국")</f>
        <v>0</v>
      </c>
      <c r="S390" s="28" t="s">
        <v>1</v>
      </c>
      <c r="T390" s="28">
        <f>SUMIF(X386:X405,"도국",E386:E405)</f>
        <v>0</v>
      </c>
      <c r="U390" s="28">
        <f t="shared" si="88"/>
        <v>0</v>
      </c>
      <c r="V390" s="28" t="s">
        <v>1</v>
      </c>
      <c r="W390" s="28">
        <f t="shared" si="89"/>
        <v>0</v>
      </c>
      <c r="X390" s="28" t="str">
        <f t="shared" si="87"/>
        <v/>
      </c>
    </row>
    <row r="391" spans="1:24" ht="28.9" customHeight="1">
      <c r="A391" s="41" t="str">
        <f t="shared" si="90"/>
        <v xml:space="preserve"> </v>
      </c>
      <c r="B391" s="42"/>
      <c r="C391" s="43"/>
      <c r="D391" s="44"/>
      <c r="E391" s="44"/>
      <c r="F391" s="43"/>
      <c r="G391" s="43"/>
      <c r="H391" s="26"/>
      <c r="I391" s="26"/>
      <c r="J391" s="26"/>
      <c r="K391" s="26"/>
      <c r="L391" s="52"/>
      <c r="M391" s="50"/>
      <c r="N391" s="28" t="s">
        <v>7</v>
      </c>
      <c r="O391" s="28">
        <f>COUNTIF(C386:C405,"천")</f>
        <v>0</v>
      </c>
      <c r="P391" s="28" t="s">
        <v>1</v>
      </c>
      <c r="Q391" s="28">
        <f>SUMIF(C386:C405,"천",E386:E405)</f>
        <v>0</v>
      </c>
      <c r="R391" s="28">
        <f>COUNTIF(X386:X405,"천국")</f>
        <v>0</v>
      </c>
      <c r="S391" s="28" t="s">
        <v>1</v>
      </c>
      <c r="T391" s="28">
        <f>SUMIF(X386:X405,"천국",E386:E405)</f>
        <v>0</v>
      </c>
      <c r="U391" s="28">
        <f t="shared" si="88"/>
        <v>0</v>
      </c>
      <c r="V391" s="28" t="s">
        <v>1</v>
      </c>
      <c r="W391" s="28">
        <f t="shared" si="89"/>
        <v>0</v>
      </c>
      <c r="X391" s="28" t="str">
        <f t="shared" si="87"/>
        <v/>
      </c>
    </row>
    <row r="392" spans="1:24" ht="28.9" customHeight="1">
      <c r="A392" s="41" t="str">
        <f t="shared" si="90"/>
        <v xml:space="preserve"> </v>
      </c>
      <c r="B392" s="42"/>
      <c r="C392" s="43"/>
      <c r="D392" s="44"/>
      <c r="E392" s="44"/>
      <c r="F392" s="43"/>
      <c r="G392" s="43"/>
      <c r="H392" s="26"/>
      <c r="I392" s="26"/>
      <c r="J392" s="26"/>
      <c r="K392" s="26"/>
      <c r="L392" s="52"/>
      <c r="M392" s="50"/>
      <c r="N392" s="28" t="s">
        <v>8</v>
      </c>
      <c r="O392" s="28">
        <f>COUNTIF(C386:C405,"구")</f>
        <v>0</v>
      </c>
      <c r="P392" s="28" t="s">
        <v>1</v>
      </c>
      <c r="Q392" s="28">
        <f>SUMIF(C386:C405,"구",E386:E405)</f>
        <v>0</v>
      </c>
      <c r="R392" s="28">
        <f>COUNTIF(X386:X405,"구국")</f>
        <v>0</v>
      </c>
      <c r="S392" s="28" t="s">
        <v>1</v>
      </c>
      <c r="T392" s="28">
        <f>SUMIF(X386:X405,"구국",E386:E405)</f>
        <v>0</v>
      </c>
      <c r="U392" s="28">
        <f t="shared" si="88"/>
        <v>0</v>
      </c>
      <c r="V392" s="28" t="s">
        <v>1</v>
      </c>
      <c r="W392" s="28">
        <f t="shared" si="89"/>
        <v>0</v>
      </c>
      <c r="X392" s="28" t="str">
        <f t="shared" ref="X392:X407" si="91">CONCATENATE(C392,H392)</f>
        <v/>
      </c>
    </row>
    <row r="393" spans="1:24" ht="28.9" customHeight="1">
      <c r="A393" s="41" t="str">
        <f t="shared" si="90"/>
        <v xml:space="preserve"> </v>
      </c>
      <c r="B393" s="42"/>
      <c r="C393" s="43"/>
      <c r="D393" s="44"/>
      <c r="E393" s="44"/>
      <c r="F393" s="43"/>
      <c r="G393" s="43"/>
      <c r="H393" s="26"/>
      <c r="I393" s="26"/>
      <c r="J393" s="26"/>
      <c r="K393" s="26"/>
      <c r="L393" s="52"/>
      <c r="M393" s="50"/>
      <c r="N393" s="28" t="s">
        <v>9</v>
      </c>
      <c r="O393" s="28">
        <f>COUNTIF(C386:C405,"제")</f>
        <v>0</v>
      </c>
      <c r="P393" s="28" t="s">
        <v>1</v>
      </c>
      <c r="Q393" s="28">
        <f>SUMIF(C386:C405,"제",E386:E405)</f>
        <v>0</v>
      </c>
      <c r="R393" s="28">
        <f>COUNTIF(X386:X405,"제국")</f>
        <v>0</v>
      </c>
      <c r="S393" s="28" t="s">
        <v>1</v>
      </c>
      <c r="T393" s="28">
        <f>SUMIF(X386:X405,"제국",E386:E405)</f>
        <v>0</v>
      </c>
      <c r="U393" s="28">
        <f t="shared" si="88"/>
        <v>0</v>
      </c>
      <c r="V393" s="28" t="s">
        <v>1</v>
      </c>
      <c r="W393" s="28">
        <f t="shared" si="89"/>
        <v>0</v>
      </c>
      <c r="X393" s="28" t="str">
        <f t="shared" si="91"/>
        <v/>
      </c>
    </row>
    <row r="394" spans="1:24" ht="28.9" customHeight="1">
      <c r="A394" s="41" t="str">
        <f t="shared" si="90"/>
        <v xml:space="preserve"> </v>
      </c>
      <c r="B394" s="42"/>
      <c r="C394" s="43"/>
      <c r="D394" s="44"/>
      <c r="E394" s="44"/>
      <c r="F394" s="43"/>
      <c r="G394" s="43"/>
      <c r="H394" s="26"/>
      <c r="I394" s="26"/>
      <c r="J394" s="26"/>
      <c r="K394" s="26"/>
      <c r="L394" s="52"/>
      <c r="M394" s="50"/>
      <c r="N394" s="28" t="s">
        <v>10</v>
      </c>
      <c r="O394" s="28">
        <f>COUNTIF(C386:C405,"유")</f>
        <v>0</v>
      </c>
      <c r="P394" s="28" t="s">
        <v>1</v>
      </c>
      <c r="Q394" s="28">
        <f>SUMIF(C386:C405,"유",E386:E405)</f>
        <v>0</v>
      </c>
      <c r="R394" s="28">
        <f>COUNTIF(X386:X405,"유국")</f>
        <v>0</v>
      </c>
      <c r="S394" s="28" t="s">
        <v>1</v>
      </c>
      <c r="T394" s="28">
        <f>SUMIF(X386:X405,"유국",E386:E405)</f>
        <v>0</v>
      </c>
      <c r="U394" s="28">
        <f t="shared" si="88"/>
        <v>0</v>
      </c>
      <c r="V394" s="28" t="s">
        <v>1</v>
      </c>
      <c r="W394" s="28">
        <f t="shared" si="89"/>
        <v>0</v>
      </c>
      <c r="X394" s="28" t="str">
        <f t="shared" si="91"/>
        <v/>
      </c>
    </row>
    <row r="395" spans="1:24" ht="28.9" customHeight="1">
      <c r="A395" s="41" t="str">
        <f t="shared" si="90"/>
        <v xml:space="preserve"> </v>
      </c>
      <c r="B395" s="42"/>
      <c r="C395" s="43"/>
      <c r="D395" s="44"/>
      <c r="E395" s="44"/>
      <c r="F395" s="43"/>
      <c r="G395" s="43"/>
      <c r="H395" s="26"/>
      <c r="I395" s="26"/>
      <c r="J395" s="26"/>
      <c r="K395" s="26"/>
      <c r="L395" s="52"/>
      <c r="M395" s="50"/>
      <c r="N395" s="28" t="s">
        <v>11</v>
      </c>
      <c r="O395" s="28">
        <f>COUNTIF(C386:C405,"과")</f>
        <v>0</v>
      </c>
      <c r="P395" s="28" t="s">
        <v>1</v>
      </c>
      <c r="Q395" s="28">
        <f>SUMIF(C386:C405,"과",E386:E405)</f>
        <v>0</v>
      </c>
      <c r="R395" s="28">
        <f>COUNTIF(X386:X405,"과국")</f>
        <v>0</v>
      </c>
      <c r="S395" s="28" t="s">
        <v>1</v>
      </c>
      <c r="T395" s="28">
        <f>SUMIF(X386:X405,"과국",E386:E405)</f>
        <v>0</v>
      </c>
      <c r="U395" s="28">
        <f t="shared" si="88"/>
        <v>0</v>
      </c>
      <c r="V395" s="28" t="s">
        <v>1</v>
      </c>
      <c r="W395" s="28">
        <f t="shared" si="89"/>
        <v>0</v>
      </c>
      <c r="X395" s="28" t="str">
        <f t="shared" si="91"/>
        <v/>
      </c>
    </row>
    <row r="396" spans="1:24" ht="28.9" customHeight="1">
      <c r="A396" s="41" t="str">
        <f t="shared" si="90"/>
        <v xml:space="preserve"> </v>
      </c>
      <c r="B396" s="42"/>
      <c r="C396" s="43"/>
      <c r="D396" s="44"/>
      <c r="E396" s="44"/>
      <c r="F396" s="43"/>
      <c r="G396" s="43"/>
      <c r="H396" s="26"/>
      <c r="I396" s="26"/>
      <c r="J396" s="26"/>
      <c r="K396" s="26"/>
      <c r="L396" s="52"/>
      <c r="M396" s="50"/>
      <c r="N396" s="28" t="s">
        <v>12</v>
      </c>
      <c r="O396" s="28">
        <f>COUNTIF(C386:C405,"묘")</f>
        <v>0</v>
      </c>
      <c r="P396" s="28" t="s">
        <v>1</v>
      </c>
      <c r="Q396" s="28">
        <f>SUMIF(C386:C405,"묘",E386:E405)</f>
        <v>0</v>
      </c>
      <c r="R396" s="28">
        <f>COUNTIF(X386:X405,"묘국")</f>
        <v>0</v>
      </c>
      <c r="S396" s="28" t="s">
        <v>1</v>
      </c>
      <c r="T396" s="28">
        <f>SUMIF(X386:X405,"묘국",E386:E405)</f>
        <v>0</v>
      </c>
      <c r="U396" s="28">
        <f t="shared" si="88"/>
        <v>0</v>
      </c>
      <c r="V396" s="28" t="s">
        <v>1</v>
      </c>
      <c r="W396" s="28">
        <f t="shared" si="89"/>
        <v>0</v>
      </c>
      <c r="X396" s="28" t="str">
        <f t="shared" si="91"/>
        <v/>
      </c>
    </row>
    <row r="397" spans="1:24" ht="28.9" customHeight="1">
      <c r="A397" s="41" t="str">
        <f t="shared" si="90"/>
        <v xml:space="preserve"> </v>
      </c>
      <c r="B397" s="42"/>
      <c r="C397" s="43"/>
      <c r="D397" s="44"/>
      <c r="E397" s="44"/>
      <c r="F397" s="43"/>
      <c r="G397" s="43"/>
      <c r="H397" s="26"/>
      <c r="I397" s="26"/>
      <c r="J397" s="26"/>
      <c r="K397" s="26"/>
      <c r="L397" s="52"/>
      <c r="M397" s="50"/>
      <c r="N397" s="28" t="s">
        <v>13</v>
      </c>
      <c r="O397" s="28">
        <f>COUNTIF(C386:C405,"목")</f>
        <v>0</v>
      </c>
      <c r="P397" s="28" t="s">
        <v>1</v>
      </c>
      <c r="Q397" s="28">
        <f>SUMIF(C386:C405,"목",E386:E405)</f>
        <v>0</v>
      </c>
      <c r="R397" s="28">
        <f>COUNTIF(X386:X405,"목국")</f>
        <v>0</v>
      </c>
      <c r="S397" s="28" t="s">
        <v>1</v>
      </c>
      <c r="T397" s="28">
        <f>SUMIF(X386:X405,"목국",E386:E405)</f>
        <v>0</v>
      </c>
      <c r="U397" s="28">
        <f t="shared" si="88"/>
        <v>0</v>
      </c>
      <c r="V397" s="28" t="s">
        <v>1</v>
      </c>
      <c r="W397" s="28">
        <f t="shared" si="89"/>
        <v>0</v>
      </c>
      <c r="X397" s="28" t="str">
        <f t="shared" si="91"/>
        <v/>
      </c>
    </row>
    <row r="398" spans="1:24" ht="28.9" customHeight="1">
      <c r="A398" s="41" t="str">
        <f t="shared" si="90"/>
        <v xml:space="preserve"> </v>
      </c>
      <c r="B398" s="42"/>
      <c r="C398" s="43"/>
      <c r="D398" s="44"/>
      <c r="E398" s="44"/>
      <c r="F398" s="43"/>
      <c r="G398" s="43"/>
      <c r="H398" s="26"/>
      <c r="I398" s="26"/>
      <c r="J398" s="26"/>
      <c r="K398" s="26"/>
      <c r="L398" s="52"/>
      <c r="M398" s="50"/>
      <c r="N398" s="28" t="s">
        <v>14</v>
      </c>
      <c r="O398" s="28">
        <f>COUNTIF(C386:C405,"잡")</f>
        <v>0</v>
      </c>
      <c r="P398" s="28" t="s">
        <v>1</v>
      </c>
      <c r="Q398" s="28">
        <f>SUMIF(C386:C405,"잡",E386:E405)</f>
        <v>0</v>
      </c>
      <c r="R398" s="28">
        <f>COUNTIF(X386:X405,"잡국")</f>
        <v>0</v>
      </c>
      <c r="S398" s="28" t="s">
        <v>1</v>
      </c>
      <c r="T398" s="28">
        <f>SUMIF(X386:X405,"잡국",E386:E405)</f>
        <v>0</v>
      </c>
      <c r="U398" s="28">
        <f t="shared" si="88"/>
        <v>0</v>
      </c>
      <c r="V398" s="28" t="s">
        <v>1</v>
      </c>
      <c r="W398" s="28">
        <f t="shared" si="89"/>
        <v>0</v>
      </c>
      <c r="X398" s="28" t="str">
        <f t="shared" si="91"/>
        <v/>
      </c>
    </row>
    <row r="399" spans="1:24" ht="28.9" customHeight="1">
      <c r="A399" s="41" t="str">
        <f t="shared" si="90"/>
        <v xml:space="preserve"> </v>
      </c>
      <c r="B399" s="42"/>
      <c r="C399" s="43"/>
      <c r="D399" s="44"/>
      <c r="E399" s="44"/>
      <c r="F399" s="43"/>
      <c r="G399" s="43"/>
      <c r="H399" s="26"/>
      <c r="I399" s="26"/>
      <c r="J399" s="26"/>
      <c r="K399" s="26"/>
      <c r="L399" s="52"/>
      <c r="M399" s="50"/>
      <c r="N399" s="28" t="s">
        <v>15</v>
      </c>
      <c r="O399" s="28">
        <f>COUNTIF(C386:C405,"학")</f>
        <v>0</v>
      </c>
      <c r="P399" s="28" t="s">
        <v>1</v>
      </c>
      <c r="Q399" s="28">
        <f>SUMIF(C386:C405,"학",E386:E405)</f>
        <v>0</v>
      </c>
      <c r="R399" s="28">
        <f>COUNTIF(X386:X405,"학국")</f>
        <v>0</v>
      </c>
      <c r="S399" s="28" t="s">
        <v>1</v>
      </c>
      <c r="T399" s="28">
        <f>SUMIF(X386:X405,"학국",E386:E405)</f>
        <v>0</v>
      </c>
      <c r="U399" s="28">
        <f t="shared" si="88"/>
        <v>0</v>
      </c>
      <c r="V399" s="28" t="s">
        <v>1</v>
      </c>
      <c r="W399" s="28">
        <f t="shared" si="89"/>
        <v>0</v>
      </c>
      <c r="X399" s="28" t="str">
        <f t="shared" si="91"/>
        <v/>
      </c>
    </row>
    <row r="400" spans="1:24" ht="28.9" customHeight="1">
      <c r="A400" s="41" t="str">
        <f t="shared" si="90"/>
        <v xml:space="preserve"> </v>
      </c>
      <c r="B400" s="42"/>
      <c r="C400" s="43"/>
      <c r="D400" s="44"/>
      <c r="E400" s="44"/>
      <c r="F400" s="43"/>
      <c r="G400" s="43"/>
      <c r="H400" s="26"/>
      <c r="I400" s="26"/>
      <c r="J400" s="26"/>
      <c r="K400" s="26"/>
      <c r="L400" s="52"/>
      <c r="M400" s="50"/>
      <c r="N400" s="28" t="s">
        <v>16</v>
      </c>
      <c r="O400" s="28">
        <f>COUNTIF(C386:C405,"수")</f>
        <v>0</v>
      </c>
      <c r="P400" s="28" t="s">
        <v>1</v>
      </c>
      <c r="Q400" s="28">
        <f>SUMIF(C386:C405,"수",E386:E405)</f>
        <v>0</v>
      </c>
      <c r="R400" s="28">
        <f>COUNTIF(X386:X405,"수국")</f>
        <v>0</v>
      </c>
      <c r="S400" s="28" t="s">
        <v>1</v>
      </c>
      <c r="T400" s="28">
        <f>SUMIF(X386:X405,"수국",E386:E405)</f>
        <v>0</v>
      </c>
      <c r="U400" s="28">
        <f t="shared" si="88"/>
        <v>0</v>
      </c>
      <c r="V400" s="28" t="s">
        <v>1</v>
      </c>
      <c r="W400" s="28">
        <f t="shared" si="89"/>
        <v>0</v>
      </c>
      <c r="X400" s="28" t="str">
        <f t="shared" si="91"/>
        <v/>
      </c>
    </row>
    <row r="401" spans="1:24" ht="28.9" customHeight="1">
      <c r="A401" s="41" t="str">
        <f t="shared" si="90"/>
        <v xml:space="preserve"> </v>
      </c>
      <c r="B401" s="42"/>
      <c r="C401" s="43"/>
      <c r="D401" s="44"/>
      <c r="E401" s="44"/>
      <c r="F401" s="43"/>
      <c r="G401" s="43"/>
      <c r="H401" s="26"/>
      <c r="I401" s="26"/>
      <c r="J401" s="26"/>
      <c r="K401" s="26"/>
      <c r="L401" s="52"/>
      <c r="M401" s="50"/>
      <c r="N401" s="29" t="s">
        <v>17</v>
      </c>
      <c r="O401" s="28">
        <f>COUNTIF(C386:C405,"장")</f>
        <v>0</v>
      </c>
      <c r="P401" s="28" t="s">
        <v>1</v>
      </c>
      <c r="Q401" s="28">
        <f>SUMIF(C386:C405,"장",E386:E405)</f>
        <v>0</v>
      </c>
      <c r="R401" s="28">
        <f>COUNTIF(X386:X405,"장국")</f>
        <v>0</v>
      </c>
      <c r="S401" s="28" t="s">
        <v>1</v>
      </c>
      <c r="T401" s="28">
        <f>SUMIF(X386:X405,"장국",E386:E405)</f>
        <v>0</v>
      </c>
      <c r="U401" s="28">
        <f t="shared" si="88"/>
        <v>0</v>
      </c>
      <c r="V401" s="28" t="s">
        <v>1</v>
      </c>
      <c r="W401" s="28">
        <f t="shared" si="89"/>
        <v>0</v>
      </c>
      <c r="X401" s="30" t="str">
        <f t="shared" si="91"/>
        <v/>
      </c>
    </row>
    <row r="402" spans="1:24" ht="28.9" customHeight="1">
      <c r="A402" s="41" t="str">
        <f t="shared" si="90"/>
        <v xml:space="preserve"> </v>
      </c>
      <c r="B402" s="42"/>
      <c r="C402" s="43"/>
      <c r="D402" s="44"/>
      <c r="E402" s="44"/>
      <c r="F402" s="43"/>
      <c r="G402" s="43"/>
      <c r="H402" s="26"/>
      <c r="I402" s="26"/>
      <c r="J402" s="26"/>
      <c r="K402" s="26"/>
      <c r="L402" s="52"/>
      <c r="M402" s="50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tr">
        <f t="shared" si="91"/>
        <v/>
      </c>
    </row>
    <row r="403" spans="1:24" ht="28.9" customHeight="1">
      <c r="A403" s="41" t="str">
        <f t="shared" si="90"/>
        <v xml:space="preserve"> </v>
      </c>
      <c r="B403" s="42"/>
      <c r="C403" s="43"/>
      <c r="D403" s="44"/>
      <c r="E403" s="44"/>
      <c r="F403" s="43"/>
      <c r="G403" s="43"/>
      <c r="H403" s="26"/>
      <c r="I403" s="26"/>
      <c r="J403" s="26"/>
      <c r="K403" s="26"/>
      <c r="L403" s="52"/>
      <c r="M403" s="50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30" t="str">
        <f t="shared" si="91"/>
        <v/>
      </c>
    </row>
    <row r="404" spans="1:24" ht="28.9" customHeight="1">
      <c r="A404" s="41" t="str">
        <f>IF(OR(ISNUMBER(E404),ISTEXT(C404)),A403+1," ")</f>
        <v xml:space="preserve"> </v>
      </c>
      <c r="B404" s="42"/>
      <c r="C404" s="43"/>
      <c r="D404" s="44"/>
      <c r="E404" s="44"/>
      <c r="F404" s="43"/>
      <c r="G404" s="43"/>
      <c r="H404" s="26"/>
      <c r="I404" s="26"/>
      <c r="J404" s="26"/>
      <c r="K404" s="26"/>
      <c r="L404" s="52"/>
      <c r="M404" s="50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30" t="str">
        <f t="shared" si="91"/>
        <v/>
      </c>
    </row>
    <row r="405" spans="1:24" ht="28.9" customHeight="1">
      <c r="A405" s="41" t="str">
        <f>IF(OR(ISNUMBER(E405),ISTEXT(C405)),A404+1," ")</f>
        <v xml:space="preserve"> </v>
      </c>
      <c r="B405" s="42"/>
      <c r="C405" s="43"/>
      <c r="D405" s="44"/>
      <c r="E405" s="44"/>
      <c r="F405" s="43"/>
      <c r="G405" s="43"/>
      <c r="H405" s="26"/>
      <c r="I405" s="26"/>
      <c r="J405" s="26"/>
      <c r="K405" s="26"/>
      <c r="L405" s="52"/>
      <c r="M405" s="50"/>
      <c r="N405" s="28" t="s">
        <v>18</v>
      </c>
      <c r="O405" s="28">
        <f>COUNTIF(C386:C405," ")</f>
        <v>0</v>
      </c>
      <c r="P405" s="28" t="s">
        <v>1</v>
      </c>
      <c r="Q405" s="28">
        <f>SUMIF(C386:C405," ",E386:E405)</f>
        <v>0</v>
      </c>
      <c r="R405" s="28"/>
      <c r="S405" s="28" t="s">
        <v>1</v>
      </c>
      <c r="T405" s="28"/>
      <c r="U405" s="28">
        <f>O405</f>
        <v>0</v>
      </c>
      <c r="V405" s="28" t="s">
        <v>1</v>
      </c>
      <c r="W405" s="28">
        <f>Q405</f>
        <v>0</v>
      </c>
      <c r="X405" s="28" t="str">
        <f t="shared" si="91"/>
        <v/>
      </c>
    </row>
    <row r="406" spans="1:24" ht="28.9" customHeight="1">
      <c r="A406" s="45" t="s">
        <v>35</v>
      </c>
      <c r="B406" s="46"/>
      <c r="C406" s="47"/>
      <c r="D406" s="48"/>
      <c r="E406" s="49">
        <f>SUM(E386:E405)</f>
        <v>0</v>
      </c>
      <c r="F406" s="47"/>
      <c r="G406" s="47"/>
      <c r="H406" s="31"/>
      <c r="I406" s="31"/>
      <c r="J406" s="31"/>
      <c r="K406" s="31"/>
      <c r="L406" s="33"/>
      <c r="M406" s="51"/>
      <c r="N406" s="29" t="s">
        <v>0</v>
      </c>
      <c r="O406" s="28">
        <f>SUM(O386:O405)</f>
        <v>0</v>
      </c>
      <c r="P406" s="28" t="s">
        <v>1</v>
      </c>
      <c r="Q406" s="28">
        <f>SUM(Q386:Q405)</f>
        <v>0</v>
      </c>
      <c r="R406" s="28">
        <f>SUM(R386:R405)</f>
        <v>0</v>
      </c>
      <c r="S406" s="28" t="s">
        <v>1</v>
      </c>
      <c r="T406" s="28">
        <f>SUM(T386:T405)</f>
        <v>0</v>
      </c>
      <c r="U406" s="28">
        <f>SUM(U386:U405)</f>
        <v>0</v>
      </c>
      <c r="V406" s="28" t="s">
        <v>1</v>
      </c>
      <c r="W406" s="28">
        <f>SUM(W386:W405)</f>
        <v>0</v>
      </c>
      <c r="X406" s="28" t="str">
        <f t="shared" si="91"/>
        <v/>
      </c>
    </row>
    <row r="407" spans="1:24" ht="28.9" customHeight="1">
      <c r="A407" s="41" t="str">
        <f>IF(OR(ISNUMBER(E407),ISTEXT(C407)),A405+1," ")</f>
        <v xml:space="preserve"> </v>
      </c>
      <c r="B407" s="42"/>
      <c r="C407" s="43"/>
      <c r="D407" s="44"/>
      <c r="E407" s="44"/>
      <c r="F407" s="43"/>
      <c r="G407" s="43"/>
      <c r="H407" s="26"/>
      <c r="I407" s="26"/>
      <c r="J407" s="26"/>
      <c r="K407" s="27"/>
      <c r="L407" s="52"/>
      <c r="M407" s="50"/>
      <c r="N407" s="28" t="s">
        <v>2</v>
      </c>
      <c r="O407" s="28">
        <f>COUNTIF(C407:C426,"전")</f>
        <v>0</v>
      </c>
      <c r="P407" s="28" t="s">
        <v>1</v>
      </c>
      <c r="Q407" s="28">
        <f>SUMIF(C407:C426,"전",E407:E426)</f>
        <v>0</v>
      </c>
      <c r="R407" s="28">
        <f>COUNTIF(X407:X426,"전국")</f>
        <v>0</v>
      </c>
      <c r="S407" s="28" t="s">
        <v>1</v>
      </c>
      <c r="T407" s="28">
        <f>SUMIF(X407:X426,"전국",E407:E426)</f>
        <v>0</v>
      </c>
      <c r="U407" s="28">
        <f t="shared" ref="U407:U422" si="92">O407-R407</f>
        <v>0</v>
      </c>
      <c r="V407" s="28" t="s">
        <v>1</v>
      </c>
      <c r="W407" s="28">
        <f t="shared" ref="W407:W422" si="93">Q407-T407</f>
        <v>0</v>
      </c>
      <c r="X407" s="28" t="str">
        <f t="shared" si="91"/>
        <v/>
      </c>
    </row>
    <row r="408" spans="1:24" ht="28.9" customHeight="1">
      <c r="A408" s="41" t="str">
        <f>IF(OR(ISNUMBER(E408),ISTEXT(C408)),A407+1," ")</f>
        <v xml:space="preserve"> </v>
      </c>
      <c r="B408" s="42"/>
      <c r="C408" s="43"/>
      <c r="D408" s="44"/>
      <c r="E408" s="44"/>
      <c r="F408" s="43"/>
      <c r="G408" s="43"/>
      <c r="H408" s="26"/>
      <c r="I408" s="26"/>
      <c r="J408" s="26"/>
      <c r="K408" s="26"/>
      <c r="L408" s="52"/>
      <c r="M408" s="50"/>
      <c r="N408" s="28" t="s">
        <v>3</v>
      </c>
      <c r="O408" s="28">
        <f>COUNTIF(C407:C426,"답")</f>
        <v>0</v>
      </c>
      <c r="P408" s="28" t="s">
        <v>1</v>
      </c>
      <c r="Q408" s="28">
        <f>SUMIF(C407:C426,"답",E407:E426)</f>
        <v>0</v>
      </c>
      <c r="R408" s="28">
        <f>COUNTIF(X407:X426,"답국")</f>
        <v>0</v>
      </c>
      <c r="S408" s="28" t="s">
        <v>1</v>
      </c>
      <c r="T408" s="28">
        <f>SUMIF(X407:X426,"답국",E407:E426)</f>
        <v>0</v>
      </c>
      <c r="U408" s="28">
        <f t="shared" si="92"/>
        <v>0</v>
      </c>
      <c r="V408" s="28" t="s">
        <v>1</v>
      </c>
      <c r="W408" s="28">
        <f t="shared" si="93"/>
        <v>0</v>
      </c>
      <c r="X408" s="28" t="str">
        <f t="shared" ref="X408:X423" si="94">CONCATENATE(C408,H408)</f>
        <v/>
      </c>
    </row>
    <row r="409" spans="1:24" ht="28.9" customHeight="1">
      <c r="A409" s="41" t="str">
        <f t="shared" ref="A409:A424" si="95">IF(OR(ISNUMBER(E409),ISTEXT(C409)),A408+1," ")</f>
        <v xml:space="preserve"> </v>
      </c>
      <c r="B409" s="42"/>
      <c r="C409" s="43"/>
      <c r="D409" s="44"/>
      <c r="E409" s="44"/>
      <c r="F409" s="43"/>
      <c r="G409" s="43"/>
      <c r="H409" s="26"/>
      <c r="I409" s="26"/>
      <c r="J409" s="26"/>
      <c r="K409" s="26"/>
      <c r="L409" s="52"/>
      <c r="M409" s="50"/>
      <c r="N409" s="28" t="s">
        <v>4</v>
      </c>
      <c r="O409" s="28">
        <f>COUNTIF(C407:C426,"임")</f>
        <v>0</v>
      </c>
      <c r="P409" s="28" t="s">
        <v>1</v>
      </c>
      <c r="Q409" s="28">
        <f>SUMIF(C407:C426,"임",E407:E426)</f>
        <v>0</v>
      </c>
      <c r="R409" s="28">
        <f>COUNTIF(X407:X426,"임국")</f>
        <v>0</v>
      </c>
      <c r="S409" s="28" t="s">
        <v>1</v>
      </c>
      <c r="T409" s="28">
        <f>SUMIF(X407:X426,"임국",E407:E426)</f>
        <v>0</v>
      </c>
      <c r="U409" s="28">
        <f t="shared" si="92"/>
        <v>0</v>
      </c>
      <c r="V409" s="28" t="s">
        <v>1</v>
      </c>
      <c r="W409" s="28">
        <f t="shared" si="93"/>
        <v>0</v>
      </c>
      <c r="X409" s="28" t="str">
        <f t="shared" si="94"/>
        <v/>
      </c>
    </row>
    <row r="410" spans="1:24" ht="28.9" customHeight="1">
      <c r="A410" s="41" t="str">
        <f t="shared" si="95"/>
        <v xml:space="preserve"> </v>
      </c>
      <c r="B410" s="42"/>
      <c r="C410" s="43"/>
      <c r="D410" s="44"/>
      <c r="E410" s="44"/>
      <c r="F410" s="43"/>
      <c r="G410" s="43"/>
      <c r="H410" s="26"/>
      <c r="I410" s="26"/>
      <c r="J410" s="26"/>
      <c r="K410" s="26"/>
      <c r="L410" s="52"/>
      <c r="M410" s="50"/>
      <c r="N410" s="28" t="s">
        <v>5</v>
      </c>
      <c r="O410" s="28">
        <f>COUNTIF(C407:C426,"대")</f>
        <v>0</v>
      </c>
      <c r="P410" s="28" t="s">
        <v>1</v>
      </c>
      <c r="Q410" s="28">
        <f>SUMIF(C407:C426,"대",E407:E426)</f>
        <v>0</v>
      </c>
      <c r="R410" s="28">
        <f>COUNTIF(X407:X426,"대국")</f>
        <v>0</v>
      </c>
      <c r="S410" s="28" t="s">
        <v>1</v>
      </c>
      <c r="T410" s="28">
        <f>SUMIF(X407:X426,"대국",E407:E426)</f>
        <v>0</v>
      </c>
      <c r="U410" s="28">
        <f t="shared" si="92"/>
        <v>0</v>
      </c>
      <c r="V410" s="28" t="s">
        <v>1</v>
      </c>
      <c r="W410" s="28">
        <f t="shared" si="93"/>
        <v>0</v>
      </c>
      <c r="X410" s="28" t="str">
        <f t="shared" si="94"/>
        <v/>
      </c>
    </row>
    <row r="411" spans="1:24" ht="28.9" customHeight="1">
      <c r="A411" s="41" t="str">
        <f t="shared" si="95"/>
        <v xml:space="preserve"> </v>
      </c>
      <c r="B411" s="42"/>
      <c r="C411" s="43"/>
      <c r="D411" s="44"/>
      <c r="E411" s="44"/>
      <c r="F411" s="43"/>
      <c r="G411" s="43"/>
      <c r="H411" s="26"/>
      <c r="I411" s="26"/>
      <c r="J411" s="26"/>
      <c r="K411" s="26"/>
      <c r="L411" s="52"/>
      <c r="M411" s="50"/>
      <c r="N411" s="28" t="s">
        <v>6</v>
      </c>
      <c r="O411" s="28">
        <f>COUNTIF(C407:C426,"도")</f>
        <v>0</v>
      </c>
      <c r="P411" s="28" t="s">
        <v>1</v>
      </c>
      <c r="Q411" s="28">
        <f>SUMIF(C407:C426,"도",E407:E426)</f>
        <v>0</v>
      </c>
      <c r="R411" s="28">
        <f>COUNTIF(X407:X426,"도국")</f>
        <v>0</v>
      </c>
      <c r="S411" s="28" t="s">
        <v>1</v>
      </c>
      <c r="T411" s="28">
        <f>SUMIF(X407:X426,"도국",E407:E426)</f>
        <v>0</v>
      </c>
      <c r="U411" s="28">
        <f t="shared" si="92"/>
        <v>0</v>
      </c>
      <c r="V411" s="28" t="s">
        <v>1</v>
      </c>
      <c r="W411" s="28">
        <f t="shared" si="93"/>
        <v>0</v>
      </c>
      <c r="X411" s="28" t="str">
        <f t="shared" si="94"/>
        <v/>
      </c>
    </row>
    <row r="412" spans="1:24" ht="28.9" customHeight="1">
      <c r="A412" s="41" t="str">
        <f t="shared" si="95"/>
        <v xml:space="preserve"> </v>
      </c>
      <c r="B412" s="42"/>
      <c r="C412" s="43"/>
      <c r="D412" s="44"/>
      <c r="E412" s="44"/>
      <c r="F412" s="43"/>
      <c r="G412" s="43"/>
      <c r="H412" s="26"/>
      <c r="I412" s="26"/>
      <c r="J412" s="26"/>
      <c r="K412" s="26"/>
      <c r="L412" s="52"/>
      <c r="M412" s="50"/>
      <c r="N412" s="28" t="s">
        <v>7</v>
      </c>
      <c r="O412" s="28">
        <f>COUNTIF(C407:C426,"천")</f>
        <v>0</v>
      </c>
      <c r="P412" s="28" t="s">
        <v>1</v>
      </c>
      <c r="Q412" s="28">
        <f>SUMIF(C407:C426,"천",E407:E426)</f>
        <v>0</v>
      </c>
      <c r="R412" s="28">
        <f>COUNTIF(X407:X426,"천국")</f>
        <v>0</v>
      </c>
      <c r="S412" s="28" t="s">
        <v>1</v>
      </c>
      <c r="T412" s="28">
        <f>SUMIF(X407:X426,"천국",E407:E426)</f>
        <v>0</v>
      </c>
      <c r="U412" s="28">
        <f t="shared" si="92"/>
        <v>0</v>
      </c>
      <c r="V412" s="28" t="s">
        <v>1</v>
      </c>
      <c r="W412" s="28">
        <f t="shared" si="93"/>
        <v>0</v>
      </c>
      <c r="X412" s="28" t="str">
        <f t="shared" si="94"/>
        <v/>
      </c>
    </row>
    <row r="413" spans="1:24" ht="28.9" customHeight="1">
      <c r="A413" s="41" t="str">
        <f t="shared" si="95"/>
        <v xml:space="preserve"> </v>
      </c>
      <c r="B413" s="42"/>
      <c r="C413" s="43"/>
      <c r="D413" s="44"/>
      <c r="E413" s="44"/>
      <c r="F413" s="43"/>
      <c r="G413" s="43"/>
      <c r="H413" s="26"/>
      <c r="I413" s="26"/>
      <c r="J413" s="26"/>
      <c r="K413" s="26"/>
      <c r="L413" s="52"/>
      <c r="M413" s="50"/>
      <c r="N413" s="28" t="s">
        <v>8</v>
      </c>
      <c r="O413" s="28">
        <f>COUNTIF(C407:C426,"구")</f>
        <v>0</v>
      </c>
      <c r="P413" s="28" t="s">
        <v>1</v>
      </c>
      <c r="Q413" s="28">
        <f>SUMIF(C407:C426,"구",E407:E426)</f>
        <v>0</v>
      </c>
      <c r="R413" s="28">
        <f>COUNTIF(X407:X426,"구국")</f>
        <v>0</v>
      </c>
      <c r="S413" s="28" t="s">
        <v>1</v>
      </c>
      <c r="T413" s="28">
        <f>SUMIF(X407:X426,"구국",E407:E426)</f>
        <v>0</v>
      </c>
      <c r="U413" s="28">
        <f t="shared" si="92"/>
        <v>0</v>
      </c>
      <c r="V413" s="28" t="s">
        <v>1</v>
      </c>
      <c r="W413" s="28">
        <f t="shared" si="93"/>
        <v>0</v>
      </c>
      <c r="X413" s="28" t="str">
        <f t="shared" si="94"/>
        <v/>
      </c>
    </row>
    <row r="414" spans="1:24" ht="28.9" customHeight="1">
      <c r="A414" s="41" t="str">
        <f t="shared" si="95"/>
        <v xml:space="preserve"> </v>
      </c>
      <c r="B414" s="42"/>
      <c r="C414" s="43"/>
      <c r="D414" s="44"/>
      <c r="E414" s="44"/>
      <c r="F414" s="43"/>
      <c r="G414" s="43"/>
      <c r="H414" s="26"/>
      <c r="I414" s="26"/>
      <c r="J414" s="26"/>
      <c r="K414" s="26"/>
      <c r="L414" s="52"/>
      <c r="M414" s="50"/>
      <c r="N414" s="28" t="s">
        <v>9</v>
      </c>
      <c r="O414" s="28">
        <f>COUNTIF(C407:C426,"제")</f>
        <v>0</v>
      </c>
      <c r="P414" s="28" t="s">
        <v>1</v>
      </c>
      <c r="Q414" s="28">
        <f>SUMIF(C407:C426,"제",E407:E426)</f>
        <v>0</v>
      </c>
      <c r="R414" s="28">
        <f>COUNTIF(X407:X426,"제국")</f>
        <v>0</v>
      </c>
      <c r="S414" s="28" t="s">
        <v>1</v>
      </c>
      <c r="T414" s="28">
        <f>SUMIF(X407:X426,"제국",E407:E426)</f>
        <v>0</v>
      </c>
      <c r="U414" s="28">
        <f t="shared" si="92"/>
        <v>0</v>
      </c>
      <c r="V414" s="28" t="s">
        <v>1</v>
      </c>
      <c r="W414" s="28">
        <f t="shared" si="93"/>
        <v>0</v>
      </c>
      <c r="X414" s="28" t="str">
        <f t="shared" si="94"/>
        <v/>
      </c>
    </row>
    <row r="415" spans="1:24" ht="28.9" customHeight="1">
      <c r="A415" s="41" t="str">
        <f t="shared" si="95"/>
        <v xml:space="preserve"> </v>
      </c>
      <c r="B415" s="42"/>
      <c r="C415" s="43"/>
      <c r="D415" s="44"/>
      <c r="E415" s="44"/>
      <c r="F415" s="43"/>
      <c r="G415" s="43"/>
      <c r="H415" s="26"/>
      <c r="I415" s="26"/>
      <c r="J415" s="26"/>
      <c r="K415" s="26"/>
      <c r="L415" s="52"/>
      <c r="M415" s="50"/>
      <c r="N415" s="28" t="s">
        <v>10</v>
      </c>
      <c r="O415" s="28">
        <f>COUNTIF(C407:C426,"유")</f>
        <v>0</v>
      </c>
      <c r="P415" s="28" t="s">
        <v>1</v>
      </c>
      <c r="Q415" s="28">
        <f>SUMIF(C407:C426,"유",E407:E426)</f>
        <v>0</v>
      </c>
      <c r="R415" s="28">
        <f>COUNTIF(X407:X426,"유국")</f>
        <v>0</v>
      </c>
      <c r="S415" s="28" t="s">
        <v>1</v>
      </c>
      <c r="T415" s="28">
        <f>SUMIF(X407:X426,"유국",E407:E426)</f>
        <v>0</v>
      </c>
      <c r="U415" s="28">
        <f t="shared" si="92"/>
        <v>0</v>
      </c>
      <c r="V415" s="28" t="s">
        <v>1</v>
      </c>
      <c r="W415" s="28">
        <f t="shared" si="93"/>
        <v>0</v>
      </c>
      <c r="X415" s="28" t="str">
        <f t="shared" si="94"/>
        <v/>
      </c>
    </row>
    <row r="416" spans="1:24" ht="28.9" customHeight="1">
      <c r="A416" s="41" t="str">
        <f t="shared" si="95"/>
        <v xml:space="preserve"> </v>
      </c>
      <c r="B416" s="42"/>
      <c r="C416" s="43"/>
      <c r="D416" s="44"/>
      <c r="E416" s="44"/>
      <c r="F416" s="43"/>
      <c r="G416" s="43"/>
      <c r="H416" s="26"/>
      <c r="I416" s="26"/>
      <c r="J416" s="26"/>
      <c r="K416" s="26"/>
      <c r="L416" s="52"/>
      <c r="M416" s="50"/>
      <c r="N416" s="28" t="s">
        <v>11</v>
      </c>
      <c r="O416" s="28">
        <f>COUNTIF(C407:C426,"과")</f>
        <v>0</v>
      </c>
      <c r="P416" s="28" t="s">
        <v>1</v>
      </c>
      <c r="Q416" s="28">
        <f>SUMIF(C407:C426,"과",E407:E426)</f>
        <v>0</v>
      </c>
      <c r="R416" s="28">
        <f>COUNTIF(X407:X426,"과국")</f>
        <v>0</v>
      </c>
      <c r="S416" s="28" t="s">
        <v>1</v>
      </c>
      <c r="T416" s="28">
        <f>SUMIF(X407:X426,"과국",E407:E426)</f>
        <v>0</v>
      </c>
      <c r="U416" s="28">
        <f t="shared" si="92"/>
        <v>0</v>
      </c>
      <c r="V416" s="28" t="s">
        <v>1</v>
      </c>
      <c r="W416" s="28">
        <f t="shared" si="93"/>
        <v>0</v>
      </c>
      <c r="X416" s="28" t="str">
        <f t="shared" si="94"/>
        <v/>
      </c>
    </row>
    <row r="417" spans="1:24" ht="28.9" customHeight="1">
      <c r="A417" s="41" t="str">
        <f t="shared" si="95"/>
        <v xml:space="preserve"> </v>
      </c>
      <c r="B417" s="42"/>
      <c r="C417" s="43"/>
      <c r="D417" s="44"/>
      <c r="E417" s="44"/>
      <c r="F417" s="43"/>
      <c r="G417" s="43"/>
      <c r="H417" s="26"/>
      <c r="I417" s="26"/>
      <c r="J417" s="26"/>
      <c r="K417" s="26"/>
      <c r="L417" s="52"/>
      <c r="M417" s="50"/>
      <c r="N417" s="28" t="s">
        <v>12</v>
      </c>
      <c r="O417" s="28">
        <f>COUNTIF(C407:C426,"묘")</f>
        <v>0</v>
      </c>
      <c r="P417" s="28" t="s">
        <v>1</v>
      </c>
      <c r="Q417" s="28">
        <f>SUMIF(C407:C426,"묘",E407:E426)</f>
        <v>0</v>
      </c>
      <c r="R417" s="28">
        <f>COUNTIF(X407:X426,"묘국")</f>
        <v>0</v>
      </c>
      <c r="S417" s="28" t="s">
        <v>1</v>
      </c>
      <c r="T417" s="28">
        <f>SUMIF(X407:X426,"묘국",E407:E426)</f>
        <v>0</v>
      </c>
      <c r="U417" s="28">
        <f t="shared" si="92"/>
        <v>0</v>
      </c>
      <c r="V417" s="28" t="s">
        <v>1</v>
      </c>
      <c r="W417" s="28">
        <f t="shared" si="93"/>
        <v>0</v>
      </c>
      <c r="X417" s="28" t="str">
        <f t="shared" si="94"/>
        <v/>
      </c>
    </row>
    <row r="418" spans="1:24" ht="28.9" customHeight="1">
      <c r="A418" s="41" t="str">
        <f t="shared" si="95"/>
        <v xml:space="preserve"> </v>
      </c>
      <c r="B418" s="42"/>
      <c r="C418" s="43"/>
      <c r="D418" s="44"/>
      <c r="E418" s="44"/>
      <c r="F418" s="43"/>
      <c r="G418" s="43"/>
      <c r="H418" s="26"/>
      <c r="I418" s="26"/>
      <c r="J418" s="26"/>
      <c r="K418" s="26"/>
      <c r="L418" s="52"/>
      <c r="M418" s="50"/>
      <c r="N418" s="28" t="s">
        <v>13</v>
      </c>
      <c r="O418" s="28">
        <f>COUNTIF(C407:C426,"목")</f>
        <v>0</v>
      </c>
      <c r="P418" s="28" t="s">
        <v>1</v>
      </c>
      <c r="Q418" s="28">
        <f>SUMIF(C407:C426,"목",E407:E426)</f>
        <v>0</v>
      </c>
      <c r="R418" s="28">
        <f>COUNTIF(X407:X426,"목국")</f>
        <v>0</v>
      </c>
      <c r="S418" s="28" t="s">
        <v>1</v>
      </c>
      <c r="T418" s="28">
        <f>SUMIF(X407:X426,"목국",E407:E426)</f>
        <v>0</v>
      </c>
      <c r="U418" s="28">
        <f t="shared" si="92"/>
        <v>0</v>
      </c>
      <c r="V418" s="28" t="s">
        <v>1</v>
      </c>
      <c r="W418" s="28">
        <f t="shared" si="93"/>
        <v>0</v>
      </c>
      <c r="X418" s="28" t="str">
        <f t="shared" si="94"/>
        <v/>
      </c>
    </row>
    <row r="419" spans="1:24" ht="28.9" customHeight="1">
      <c r="A419" s="41" t="str">
        <f t="shared" si="95"/>
        <v xml:space="preserve"> </v>
      </c>
      <c r="B419" s="42"/>
      <c r="C419" s="43"/>
      <c r="D419" s="44"/>
      <c r="E419" s="44"/>
      <c r="F419" s="43"/>
      <c r="G419" s="43"/>
      <c r="H419" s="26"/>
      <c r="I419" s="26"/>
      <c r="J419" s="26"/>
      <c r="K419" s="26"/>
      <c r="L419" s="52"/>
      <c r="M419" s="50"/>
      <c r="N419" s="28" t="s">
        <v>14</v>
      </c>
      <c r="O419" s="28">
        <f>COUNTIF(C407:C426,"잡")</f>
        <v>0</v>
      </c>
      <c r="P419" s="28" t="s">
        <v>1</v>
      </c>
      <c r="Q419" s="28">
        <f>SUMIF(C407:C426,"잡",E407:E426)</f>
        <v>0</v>
      </c>
      <c r="R419" s="28">
        <f>COUNTIF(X407:X426,"잡국")</f>
        <v>0</v>
      </c>
      <c r="S419" s="28" t="s">
        <v>1</v>
      </c>
      <c r="T419" s="28">
        <f>SUMIF(X407:X426,"잡국",E407:E426)</f>
        <v>0</v>
      </c>
      <c r="U419" s="28">
        <f t="shared" si="92"/>
        <v>0</v>
      </c>
      <c r="V419" s="28" t="s">
        <v>1</v>
      </c>
      <c r="W419" s="28">
        <f t="shared" si="93"/>
        <v>0</v>
      </c>
      <c r="X419" s="28" t="str">
        <f t="shared" si="94"/>
        <v/>
      </c>
    </row>
    <row r="420" spans="1:24" ht="28.9" customHeight="1">
      <c r="A420" s="41" t="str">
        <f t="shared" si="95"/>
        <v xml:space="preserve"> </v>
      </c>
      <c r="B420" s="42"/>
      <c r="C420" s="43"/>
      <c r="D420" s="44"/>
      <c r="E420" s="44"/>
      <c r="F420" s="43"/>
      <c r="G420" s="43"/>
      <c r="H420" s="26"/>
      <c r="I420" s="26"/>
      <c r="J420" s="26"/>
      <c r="K420" s="26"/>
      <c r="L420" s="52"/>
      <c r="M420" s="50"/>
      <c r="N420" s="28" t="s">
        <v>15</v>
      </c>
      <c r="O420" s="28">
        <f>COUNTIF(C407:C426,"학")</f>
        <v>0</v>
      </c>
      <c r="P420" s="28" t="s">
        <v>1</v>
      </c>
      <c r="Q420" s="28">
        <f>SUMIF(C407:C426,"학",E407:E426)</f>
        <v>0</v>
      </c>
      <c r="R420" s="28">
        <f>COUNTIF(X407:X426,"학국")</f>
        <v>0</v>
      </c>
      <c r="S420" s="28" t="s">
        <v>1</v>
      </c>
      <c r="T420" s="28">
        <f>SUMIF(X407:X426,"학국",E407:E426)</f>
        <v>0</v>
      </c>
      <c r="U420" s="28">
        <f t="shared" si="92"/>
        <v>0</v>
      </c>
      <c r="V420" s="28" t="s">
        <v>1</v>
      </c>
      <c r="W420" s="28">
        <f t="shared" si="93"/>
        <v>0</v>
      </c>
      <c r="X420" s="28" t="str">
        <f t="shared" si="94"/>
        <v/>
      </c>
    </row>
    <row r="421" spans="1:24" ht="28.9" customHeight="1">
      <c r="A421" s="41" t="str">
        <f t="shared" si="95"/>
        <v xml:space="preserve"> </v>
      </c>
      <c r="B421" s="42"/>
      <c r="C421" s="43"/>
      <c r="D421" s="44"/>
      <c r="E421" s="44"/>
      <c r="F421" s="43"/>
      <c r="G421" s="43"/>
      <c r="H421" s="26"/>
      <c r="I421" s="26"/>
      <c r="J421" s="26"/>
      <c r="K421" s="26"/>
      <c r="L421" s="52"/>
      <c r="M421" s="50"/>
      <c r="N421" s="28" t="s">
        <v>16</v>
      </c>
      <c r="O421" s="28">
        <f>COUNTIF(C407:C426,"수")</f>
        <v>0</v>
      </c>
      <c r="P421" s="28" t="s">
        <v>1</v>
      </c>
      <c r="Q421" s="28">
        <f>SUMIF(C407:C426,"수",E407:E426)</f>
        <v>0</v>
      </c>
      <c r="R421" s="28">
        <f>COUNTIF(X407:X426,"수국")</f>
        <v>0</v>
      </c>
      <c r="S421" s="28" t="s">
        <v>1</v>
      </c>
      <c r="T421" s="28">
        <f>SUMIF(X407:X426,"수국",E407:E426)</f>
        <v>0</v>
      </c>
      <c r="U421" s="28">
        <f t="shared" si="92"/>
        <v>0</v>
      </c>
      <c r="V421" s="28" t="s">
        <v>1</v>
      </c>
      <c r="W421" s="28">
        <f t="shared" si="93"/>
        <v>0</v>
      </c>
      <c r="X421" s="28" t="str">
        <f t="shared" si="94"/>
        <v/>
      </c>
    </row>
    <row r="422" spans="1:24" ht="28.9" customHeight="1">
      <c r="A422" s="41" t="str">
        <f t="shared" si="95"/>
        <v xml:space="preserve"> </v>
      </c>
      <c r="B422" s="42"/>
      <c r="C422" s="43"/>
      <c r="D422" s="44"/>
      <c r="E422" s="44"/>
      <c r="F422" s="43"/>
      <c r="G422" s="43"/>
      <c r="H422" s="26"/>
      <c r="I422" s="26"/>
      <c r="J422" s="26"/>
      <c r="K422" s="26"/>
      <c r="L422" s="52"/>
      <c r="M422" s="50"/>
      <c r="N422" s="29" t="s">
        <v>17</v>
      </c>
      <c r="O422" s="28">
        <f>COUNTIF(C407:C426,"장")</f>
        <v>0</v>
      </c>
      <c r="P422" s="28" t="s">
        <v>1</v>
      </c>
      <c r="Q422" s="28">
        <f>SUMIF(C407:C426,"장",E407:E426)</f>
        <v>0</v>
      </c>
      <c r="R422" s="28">
        <f>COUNTIF(X407:X426,"장국")</f>
        <v>0</v>
      </c>
      <c r="S422" s="28" t="s">
        <v>1</v>
      </c>
      <c r="T422" s="28">
        <f>SUMIF(X407:X426,"장국",E407:E426)</f>
        <v>0</v>
      </c>
      <c r="U422" s="28">
        <f t="shared" si="92"/>
        <v>0</v>
      </c>
      <c r="V422" s="28" t="s">
        <v>1</v>
      </c>
      <c r="W422" s="28">
        <f t="shared" si="93"/>
        <v>0</v>
      </c>
      <c r="X422" s="30" t="str">
        <f t="shared" si="94"/>
        <v/>
      </c>
    </row>
    <row r="423" spans="1:24" ht="28.9" customHeight="1">
      <c r="A423" s="41" t="str">
        <f t="shared" si="95"/>
        <v xml:space="preserve"> </v>
      </c>
      <c r="B423" s="42"/>
      <c r="C423" s="43"/>
      <c r="D423" s="44"/>
      <c r="E423" s="44"/>
      <c r="F423" s="43"/>
      <c r="G423" s="43"/>
      <c r="H423" s="26"/>
      <c r="I423" s="26"/>
      <c r="J423" s="26"/>
      <c r="K423" s="26"/>
      <c r="L423" s="52"/>
      <c r="M423" s="50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30" t="str">
        <f t="shared" si="94"/>
        <v/>
      </c>
    </row>
    <row r="424" spans="1:24" ht="28.9" customHeight="1">
      <c r="A424" s="41" t="str">
        <f t="shared" si="95"/>
        <v xml:space="preserve"> </v>
      </c>
      <c r="B424" s="42"/>
      <c r="C424" s="43"/>
      <c r="D424" s="44"/>
      <c r="E424" s="44"/>
      <c r="F424" s="43"/>
      <c r="G424" s="43"/>
      <c r="H424" s="26"/>
      <c r="I424" s="26"/>
      <c r="J424" s="26"/>
      <c r="K424" s="26"/>
      <c r="L424" s="52"/>
      <c r="M424" s="50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tr">
        <f>CONCATENATE(C424,H424)</f>
        <v/>
      </c>
    </row>
    <row r="425" spans="1:24" ht="28.9" customHeight="1">
      <c r="A425" s="41" t="str">
        <f>IF(OR(ISNUMBER(E425),ISTEXT(C425)),A424+1," ")</f>
        <v xml:space="preserve"> </v>
      </c>
      <c r="B425" s="42"/>
      <c r="C425" s="43"/>
      <c r="D425" s="44"/>
      <c r="E425" s="44"/>
      <c r="F425" s="43"/>
      <c r="G425" s="43"/>
      <c r="H425" s="26"/>
      <c r="I425" s="26"/>
      <c r="J425" s="26"/>
      <c r="K425" s="26"/>
      <c r="L425" s="52"/>
      <c r="M425" s="50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30" t="str">
        <f>CONCATENATE(C425,H425)</f>
        <v/>
      </c>
    </row>
    <row r="426" spans="1:24" ht="28.9" customHeight="1">
      <c r="A426" s="41" t="str">
        <f>IF(OR(ISNUMBER(E426),ISTEXT(C426)),A425+1," ")</f>
        <v xml:space="preserve"> </v>
      </c>
      <c r="B426" s="42"/>
      <c r="C426" s="43"/>
      <c r="D426" s="44"/>
      <c r="E426" s="44"/>
      <c r="F426" s="43"/>
      <c r="G426" s="43"/>
      <c r="H426" s="26"/>
      <c r="I426" s="26"/>
      <c r="J426" s="26"/>
      <c r="K426" s="26"/>
      <c r="L426" s="52"/>
      <c r="M426" s="50"/>
      <c r="N426" s="28" t="s">
        <v>18</v>
      </c>
      <c r="O426" s="28">
        <f>COUNTIF(C407:C426," ")</f>
        <v>0</v>
      </c>
      <c r="P426" s="28" t="s">
        <v>1</v>
      </c>
      <c r="Q426" s="28">
        <f>SUMIF(C407:C426," ",E407:E426)</f>
        <v>0</v>
      </c>
      <c r="R426" s="28"/>
      <c r="S426" s="28" t="s">
        <v>1</v>
      </c>
      <c r="T426" s="28"/>
      <c r="U426" s="28">
        <f>O426</f>
        <v>0</v>
      </c>
      <c r="V426" s="28" t="s">
        <v>1</v>
      </c>
      <c r="W426" s="28">
        <f>Q426</f>
        <v>0</v>
      </c>
      <c r="X426" s="28" t="str">
        <f>CONCATENATE(C426,H426)</f>
        <v/>
      </c>
    </row>
    <row r="427" spans="1:24" ht="28.9" customHeight="1">
      <c r="A427" s="45" t="s">
        <v>35</v>
      </c>
      <c r="B427" s="46"/>
      <c r="C427" s="47"/>
      <c r="D427" s="48"/>
      <c r="E427" s="49">
        <f>SUM(E407:E426)</f>
        <v>0</v>
      </c>
      <c r="F427" s="47"/>
      <c r="G427" s="47"/>
      <c r="H427" s="31"/>
      <c r="I427" s="31"/>
      <c r="J427" s="31"/>
      <c r="K427" s="31"/>
      <c r="L427" s="33"/>
      <c r="M427" s="51"/>
      <c r="N427" s="29" t="s">
        <v>0</v>
      </c>
      <c r="O427" s="28">
        <f>SUM(O407:O426)</f>
        <v>0</v>
      </c>
      <c r="P427" s="28" t="s">
        <v>1</v>
      </c>
      <c r="Q427" s="28">
        <f>SUM(Q407:Q426)</f>
        <v>0</v>
      </c>
      <c r="R427" s="28">
        <f>SUM(R407:R426)</f>
        <v>0</v>
      </c>
      <c r="S427" s="28" t="s">
        <v>1</v>
      </c>
      <c r="T427" s="28">
        <f>SUM(T407:T426)</f>
        <v>0</v>
      </c>
      <c r="U427" s="28">
        <f>SUM(U407:U426)</f>
        <v>0</v>
      </c>
      <c r="V427" s="28" t="s">
        <v>1</v>
      </c>
      <c r="W427" s="28">
        <f>SUM(W407:W426)</f>
        <v>0</v>
      </c>
      <c r="X427" s="28" t="str">
        <f>CONCATENATE(C427,H427)</f>
        <v/>
      </c>
    </row>
    <row r="428" spans="1:24" hidden="1"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</row>
    <row r="429" spans="1:24" hidden="1"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</row>
  </sheetData>
  <phoneticPr fontId="9" type="noConversion"/>
  <printOptions horizontalCentered="1"/>
  <pageMargins left="0.39370078740157483" right="0.39370078740157483" top="0.59055118110236227" bottom="0.59055118110236227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이름이 지정된 범위</vt:lpstr>
      </vt:variant>
      <vt:variant>
        <vt:i4>12</vt:i4>
      </vt:variant>
    </vt:vector>
  </HeadingPairs>
  <TitlesOfParts>
    <vt:vector size="23" baseType="lpstr">
      <vt:lpstr>토지의 세목조서</vt:lpstr>
      <vt:lpstr>용지조서(11)</vt:lpstr>
      <vt:lpstr>용지조서(12)</vt:lpstr>
      <vt:lpstr>용지조서(13)</vt:lpstr>
      <vt:lpstr>용지조서(14)</vt:lpstr>
      <vt:lpstr>용지조서(15)</vt:lpstr>
      <vt:lpstr>용지조서(16)</vt:lpstr>
      <vt:lpstr>용지조서(17)</vt:lpstr>
      <vt:lpstr>용지조서(18)</vt:lpstr>
      <vt:lpstr>용지조서(19)</vt:lpstr>
      <vt:lpstr>용지조서(20)</vt:lpstr>
      <vt:lpstr>'토지의 세목조서'!Print_Area</vt:lpstr>
      <vt:lpstr>'용지조서(11)'!Print_Titles</vt:lpstr>
      <vt:lpstr>'용지조서(12)'!Print_Titles</vt:lpstr>
      <vt:lpstr>'용지조서(13)'!Print_Titles</vt:lpstr>
      <vt:lpstr>'용지조서(14)'!Print_Titles</vt:lpstr>
      <vt:lpstr>'용지조서(15)'!Print_Titles</vt:lpstr>
      <vt:lpstr>'용지조서(16)'!Print_Titles</vt:lpstr>
      <vt:lpstr>'용지조서(17)'!Print_Titles</vt:lpstr>
      <vt:lpstr>'용지조서(18)'!Print_Titles</vt:lpstr>
      <vt:lpstr>'용지조서(19)'!Print_Titles</vt:lpstr>
      <vt:lpstr>'용지조서(20)'!Print_Titles</vt:lpstr>
      <vt:lpstr>'토지의 세목조서'!Print_Titles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hsenc1</dc:creator>
  <cp:lastModifiedBy>admin</cp:lastModifiedBy>
  <cp:lastPrinted>2018-11-28T10:34:20Z</cp:lastPrinted>
  <dcterms:created xsi:type="dcterms:W3CDTF">1997-04-12T16:14:59Z</dcterms:created>
  <dcterms:modified xsi:type="dcterms:W3CDTF">2018-12-21T04:25:06Z</dcterms:modified>
</cp:coreProperties>
</file>