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주민등록일반(2024.8)\주민등록통계\"/>
    </mc:Choice>
  </mc:AlternateContent>
  <xr:revisionPtr revIDLastSave="0" documentId="8_{E4CEC7C5-22A0-4059-84FF-A4443C1F285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  <sheet name="Sheet1" sheetId="62" r:id="rId2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2" i="61" l="1"/>
  <c r="N21" i="61"/>
  <c r="N20" i="61"/>
  <c r="N19" i="61"/>
  <c r="N18" i="61"/>
  <c r="M22" i="61"/>
  <c r="M21" i="61"/>
  <c r="M20" i="61"/>
  <c r="M19" i="61"/>
  <c r="M18" i="61"/>
  <c r="N16" i="61"/>
  <c r="N15" i="61"/>
  <c r="N14" i="61"/>
  <c r="N13" i="61"/>
  <c r="N12" i="61"/>
  <c r="N11" i="61"/>
  <c r="N10" i="61"/>
  <c r="M16" i="61"/>
  <c r="M15" i="61"/>
  <c r="M14" i="61"/>
  <c r="M13" i="61"/>
  <c r="M12" i="61"/>
  <c r="M11" i="61"/>
  <c r="L17" i="61" l="1"/>
  <c r="F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<sst xmlns="http://schemas.openxmlformats.org/spreadsheetml/2006/main" count="37" uniqueCount="30">
  <si>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</si>
  <si>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</si>
  <si>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</si>
  <si>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</si>
  <si>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</si>
  <si>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</si>
  <si>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</si>
  <si>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</si>
  <si>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</si>
  <si>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</si>
  <si>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</si>
  <si>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</si>
  <si>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</si>
  <si>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</si>
  <si>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</si>
  <si>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</si>
  <si>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</si>
  <si>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</si>
  <si>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</si>
  <si>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</si>
  <si>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</si>
  <si>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</si>
  <si>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</si>
  <si>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</si>
  <si>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</si>
  <si>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</si>
  <si>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</si>
  <si>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</si>
  <si>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</si>
  <si>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7월말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</si>
</sst>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4597</c:v>
                </c:pt>
                <c:pt idx="1">
                  <c:v>5197</c:v>
                </c:pt>
                <c:pt idx="2">
                  <c:v>14099</c:v>
                </c:pt>
                <c:pt idx="3">
                  <c:v>3594</c:v>
                </c:pt>
                <c:pt idx="4">
                  <c:v>2905</c:v>
                </c:pt>
                <c:pt idx="5">
                  <c:v>5294</c:v>
                </c:pt>
                <c:pt idx="6">
                  <c:v>6790</c:v>
                </c:pt>
                <c:pt idx="7">
                  <c:v>21849</c:v>
                </c:pt>
                <c:pt idx="8">
                  <c:v>33130</c:v>
                </c:pt>
                <c:pt idx="9">
                  <c:v>25266</c:v>
                </c:pt>
                <c:pt idx="10">
                  <c:v>38449</c:v>
                </c:pt>
                <c:pt idx="11">
                  <c:v>3552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3617-4B27-81F6-A7B0268F56EC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="60" zoomScaleNormal="40" workbookViewId="0">
      <selection activeCell="C7" sqref="C7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164722</v>
      </c>
      <c r="C8" s="36">
        <f>C9+C17</f>
        <v>85158</v>
      </c>
      <c r="D8" s="37">
        <f>D9+D17</f>
        <v>79564</v>
      </c>
      <c r="E8" s="38">
        <f t="shared" ref="E8:N8" si="0">E9+E17</f>
        <v>82631</v>
      </c>
      <c r="F8" s="38">
        <f t="shared" si="0"/>
        <v>40750</v>
      </c>
      <c r="G8" s="35">
        <f t="shared" ref="G8:L8" si="1">G9+G17</f>
        <v>139841</v>
      </c>
      <c r="H8" s="36">
        <f t="shared" si="1"/>
        <v>72432</v>
      </c>
      <c r="I8" s="37">
        <f t="shared" si="1"/>
        <v>67409</v>
      </c>
      <c r="J8" s="35">
        <f t="shared" si="1"/>
        <v>25851</v>
      </c>
      <c r="K8" s="36">
        <f t="shared" si="1"/>
        <v>11673</v>
      </c>
      <c r="L8" s="37">
        <f t="shared" si="1"/>
        <v>14178</v>
      </c>
      <c r="M8" s="39">
        <f t="shared" si="0"/>
        <v>933</v>
      </c>
      <c r="N8" s="37">
        <f t="shared" si="0"/>
        <v>493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42476</v>
      </c>
      <c r="C9" s="42">
        <f>SUM(C10:C16)</f>
        <v>21922</v>
      </c>
      <c r="D9" s="43">
        <f>SUM(D10:D16)</f>
        <v>20554</v>
      </c>
      <c r="E9" s="44">
        <f>SUM(E10:E16)</f>
        <v>23098</v>
      </c>
      <c r="F9" s="44">
        <f t="shared" ref="F9:N9" si="2">SUM(F10:F16)</f>
        <v>12100</v>
      </c>
      <c r="G9" s="41">
        <f t="shared" si="2"/>
        <v>39037</v>
      </c>
      <c r="H9" s="42">
        <f t="shared" si="2"/>
        <v>20145</v>
      </c>
      <c r="I9" s="43">
        <f t="shared" si="2"/>
        <v>18892</v>
      </c>
      <c r="J9" s="41">
        <f t="shared" si="2"/>
        <v>12440</v>
      </c>
      <c r="K9" s="42">
        <f t="shared" si="2"/>
        <v>5435</v>
      </c>
      <c r="L9" s="43">
        <f t="shared" si="2"/>
        <v>7005</v>
      </c>
      <c r="M9" s="45">
        <f t="shared" si="2"/>
        <v>-76</v>
      </c>
      <c r="N9" s="45">
        <f t="shared" si="2"/>
        <v>-33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4597</v>
      </c>
      <c r="C10" s="12">
        <v>2331</v>
      </c>
      <c r="D10" s="13">
        <v>2266</v>
      </c>
      <c r="E10" s="24">
        <v>2487</v>
      </c>
      <c r="F10" s="14">
        <v>1351</v>
      </c>
      <c r="G10" s="24">
        <f>H10+I10</f>
        <v>4181</v>
      </c>
      <c r="H10" s="15">
        <v>2112</v>
      </c>
      <c r="I10" s="16">
        <v>2069</v>
      </c>
      <c r="J10" s="31">
        <f>K10+L10</f>
        <v>1390</v>
      </c>
      <c r="K10" s="15">
        <v>586</v>
      </c>
      <c r="L10" s="16">
        <v>804</v>
      </c>
      <c r="M10" s="32">
        <v>-12</v>
      </c>
      <c r="N10" s="33">
        <f>2492-2489</f>
        <v>3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5197</v>
      </c>
      <c r="C11" s="12">
        <v>2805</v>
      </c>
      <c r="D11" s="13">
        <v>2392</v>
      </c>
      <c r="E11" s="24">
        <v>2940</v>
      </c>
      <c r="F11" s="14">
        <v>1635</v>
      </c>
      <c r="G11" s="24">
        <f t="shared" ref="G11:G14" si="4">H11+I11</f>
        <v>4867</v>
      </c>
      <c r="H11" s="15">
        <v>2635</v>
      </c>
      <c r="I11" s="16">
        <v>2232</v>
      </c>
      <c r="J11" s="31">
        <f t="shared" ref="J11:J16" si="5">K11+L11</f>
        <v>1648</v>
      </c>
      <c r="K11" s="15">
        <v>764</v>
      </c>
      <c r="L11" s="16">
        <v>884</v>
      </c>
      <c r="M11" s="32">
        <f>5255-5281</f>
        <v>-26</v>
      </c>
      <c r="N11" s="33">
        <f>2979-3001</f>
        <v>-22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14099</v>
      </c>
      <c r="C12" s="12">
        <v>7147</v>
      </c>
      <c r="D12" s="13">
        <v>6952</v>
      </c>
      <c r="E12" s="24">
        <v>6793</v>
      </c>
      <c r="F12" s="14">
        <v>2887</v>
      </c>
      <c r="G12" s="24">
        <f t="shared" si="4"/>
        <v>12484</v>
      </c>
      <c r="H12" s="15">
        <v>6321</v>
      </c>
      <c r="I12" s="16">
        <v>6163</v>
      </c>
      <c r="J12" s="31">
        <f t="shared" si="5"/>
        <v>3147</v>
      </c>
      <c r="K12" s="15">
        <v>1382</v>
      </c>
      <c r="L12" s="16">
        <v>1765</v>
      </c>
      <c r="M12" s="32">
        <f>14131-14141</f>
        <v>-10</v>
      </c>
      <c r="N12" s="33">
        <f>6810-6817</f>
        <v>-7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3594</v>
      </c>
      <c r="C13" s="12">
        <v>1863</v>
      </c>
      <c r="D13" s="13">
        <v>1731</v>
      </c>
      <c r="E13" s="24">
        <v>2012</v>
      </c>
      <c r="F13" s="14">
        <v>1064</v>
      </c>
      <c r="G13" s="24">
        <f t="shared" si="4"/>
        <v>3393</v>
      </c>
      <c r="H13" s="15">
        <v>1765</v>
      </c>
      <c r="I13" s="16">
        <v>1628</v>
      </c>
      <c r="J13" s="31">
        <f t="shared" si="5"/>
        <v>1295</v>
      </c>
      <c r="K13" s="15">
        <v>583</v>
      </c>
      <c r="L13" s="16">
        <v>712</v>
      </c>
      <c r="M13" s="32">
        <f>3606-3608</f>
        <v>-2</v>
      </c>
      <c r="N13" s="33">
        <f>2009-2014</f>
        <v>-5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2905</v>
      </c>
      <c r="C14" s="12">
        <v>1495</v>
      </c>
      <c r="D14" s="13">
        <v>1410</v>
      </c>
      <c r="E14" s="24">
        <v>1779</v>
      </c>
      <c r="F14" s="14">
        <v>1078</v>
      </c>
      <c r="G14" s="24">
        <f t="shared" si="4"/>
        <v>2746</v>
      </c>
      <c r="H14" s="15">
        <v>1413</v>
      </c>
      <c r="I14" s="16">
        <v>1333</v>
      </c>
      <c r="J14" s="31">
        <f t="shared" si="5"/>
        <v>1009</v>
      </c>
      <c r="K14" s="15">
        <v>421</v>
      </c>
      <c r="L14" s="16">
        <v>588</v>
      </c>
      <c r="M14" s="32">
        <f>2895-2906</f>
        <v>-11</v>
      </c>
      <c r="N14" s="33">
        <f>1775-1776</f>
        <v>-1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5294</v>
      </c>
      <c r="C15" s="12">
        <v>2816</v>
      </c>
      <c r="D15" s="13">
        <v>2478</v>
      </c>
      <c r="E15" s="24">
        <v>3235</v>
      </c>
      <c r="F15" s="14">
        <v>2017</v>
      </c>
      <c r="G15" s="24">
        <f>H15+I15</f>
        <v>4989</v>
      </c>
      <c r="H15" s="15">
        <v>2654</v>
      </c>
      <c r="I15" s="16">
        <v>2335</v>
      </c>
      <c r="J15" s="31">
        <f t="shared" si="5"/>
        <v>1808</v>
      </c>
      <c r="K15" s="15">
        <v>788</v>
      </c>
      <c r="L15" s="16">
        <v>1020</v>
      </c>
      <c r="M15" s="32">
        <f>5310-5321</f>
        <v>-11</v>
      </c>
      <c r="N15" s="33">
        <f>3226-3231</f>
        <v>-5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6790</v>
      </c>
      <c r="C16" s="12">
        <v>3465</v>
      </c>
      <c r="D16" s="13">
        <v>3325</v>
      </c>
      <c r="E16" s="24">
        <v>3852</v>
      </c>
      <c r="F16" s="14">
        <v>2068</v>
      </c>
      <c r="G16" s="24">
        <f>H16+I16</f>
        <v>6377</v>
      </c>
      <c r="H16" s="15">
        <v>3245</v>
      </c>
      <c r="I16" s="16">
        <v>3132</v>
      </c>
      <c r="J16" s="31">
        <f t="shared" si="5"/>
        <v>2143</v>
      </c>
      <c r="K16" s="15">
        <v>911</v>
      </c>
      <c r="L16" s="16">
        <v>1232</v>
      </c>
      <c r="M16" s="32">
        <f>6832-6836</f>
        <v>-4</v>
      </c>
      <c r="N16" s="33">
        <f>3871-3867</f>
        <v>4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122246</v>
      </c>
      <c r="C17" s="50">
        <f t="shared" ref="C17:L17" si="6">SUM(C18:C22)</f>
        <v>63236</v>
      </c>
      <c r="D17" s="51">
        <f t="shared" si="6"/>
        <v>59010</v>
      </c>
      <c r="E17" s="52">
        <f>SUM(E18:E22)</f>
        <v>59533</v>
      </c>
      <c r="F17" s="52">
        <f t="shared" si="6"/>
        <v>28650</v>
      </c>
      <c r="G17" s="49">
        <f t="shared" si="6"/>
        <v>100804</v>
      </c>
      <c r="H17" s="50">
        <f t="shared" si="6"/>
        <v>52287</v>
      </c>
      <c r="I17" s="51">
        <f t="shared" si="6"/>
        <v>48517</v>
      </c>
      <c r="J17" s="49">
        <f t="shared" si="6"/>
        <v>13411</v>
      </c>
      <c r="K17" s="50">
        <f t="shared" si="6"/>
        <v>6238</v>
      </c>
      <c r="L17" s="51">
        <f t="shared" si="6"/>
        <v>7173</v>
      </c>
      <c r="M17" s="49">
        <f>SUM(M18:M22)</f>
        <v>1009</v>
      </c>
      <c r="N17" s="53">
        <f>SUM(N18:N22)</f>
        <v>526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21849</v>
      </c>
      <c r="C18" s="12">
        <v>12008</v>
      </c>
      <c r="D18" s="13">
        <v>9841</v>
      </c>
      <c r="E18" s="46">
        <v>11500</v>
      </c>
      <c r="F18" s="14">
        <v>5974</v>
      </c>
      <c r="G18" s="46">
        <f>H18+I18</f>
        <v>19199</v>
      </c>
      <c r="H18" s="15">
        <v>10610</v>
      </c>
      <c r="I18" s="16">
        <v>8589</v>
      </c>
      <c r="J18" s="55">
        <f>K18+L18</f>
        <v>3557</v>
      </c>
      <c r="K18" s="15">
        <v>1740</v>
      </c>
      <c r="L18" s="16">
        <v>1817</v>
      </c>
      <c r="M18" s="57">
        <f>21786-21864</f>
        <v>-78</v>
      </c>
      <c r="N18" s="58">
        <f>11447-11470</f>
        <v>-23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33130</v>
      </c>
      <c r="C19" s="12">
        <v>16474</v>
      </c>
      <c r="D19" s="13">
        <v>16656</v>
      </c>
      <c r="E19" s="46">
        <v>13508</v>
      </c>
      <c r="F19" s="14">
        <v>4189</v>
      </c>
      <c r="G19" s="46">
        <f t="shared" ref="G19:G20" si="7">H19+I19</f>
        <v>25218</v>
      </c>
      <c r="H19" s="15">
        <v>12491</v>
      </c>
      <c r="I19" s="16">
        <v>12727</v>
      </c>
      <c r="J19" s="55">
        <f t="shared" ref="J19:J22" si="8">K19+L19</f>
        <v>2921</v>
      </c>
      <c r="K19" s="15">
        <v>1260</v>
      </c>
      <c r="L19" s="16">
        <v>1661</v>
      </c>
      <c r="M19" s="57">
        <f>33146-33284</f>
        <v>-138</v>
      </c>
      <c r="N19" s="58">
        <f>13502-13510</f>
        <v>-8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25266</v>
      </c>
      <c r="C20" s="12">
        <v>12615</v>
      </c>
      <c r="D20" s="13">
        <v>12651</v>
      </c>
      <c r="E20" s="46">
        <v>9909</v>
      </c>
      <c r="F20" s="14">
        <v>2854</v>
      </c>
      <c r="G20" s="46">
        <f t="shared" si="7"/>
        <v>18954</v>
      </c>
      <c r="H20" s="15">
        <v>9417</v>
      </c>
      <c r="I20" s="16">
        <v>9537</v>
      </c>
      <c r="J20" s="55">
        <f t="shared" ref="J20" si="9">K20+L20</f>
        <v>1896</v>
      </c>
      <c r="K20" s="15">
        <v>868</v>
      </c>
      <c r="L20" s="16">
        <v>1028</v>
      </c>
      <c r="M20" s="57">
        <f>24592-23332</f>
        <v>1260</v>
      </c>
      <c r="N20" s="58">
        <f>9644-9112</f>
        <v>532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38449</v>
      </c>
      <c r="C21" s="12">
        <v>20163</v>
      </c>
      <c r="D21" s="13">
        <v>18286</v>
      </c>
      <c r="E21" s="46">
        <v>22280</v>
      </c>
      <c r="F21" s="14">
        <v>14132</v>
      </c>
      <c r="G21" s="46">
        <f>H21+I21</f>
        <v>33991</v>
      </c>
      <c r="H21" s="15">
        <v>17842</v>
      </c>
      <c r="I21" s="16">
        <v>16149</v>
      </c>
      <c r="J21" s="55">
        <f t="shared" si="8"/>
        <v>3614</v>
      </c>
      <c r="K21" s="15">
        <v>1682</v>
      </c>
      <c r="L21" s="16">
        <v>1932</v>
      </c>
      <c r="M21" s="57">
        <f>38410-38429</f>
        <v>-19</v>
      </c>
      <c r="N21" s="58">
        <f>22211-22177</f>
        <v>34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3552</v>
      </c>
      <c r="C22" s="19">
        <v>1976</v>
      </c>
      <c r="D22" s="20">
        <v>1576</v>
      </c>
      <c r="E22" s="54">
        <v>2336</v>
      </c>
      <c r="F22" s="21">
        <v>1501</v>
      </c>
      <c r="G22" s="47">
        <f>H22+I22</f>
        <v>3442</v>
      </c>
      <c r="H22" s="22">
        <v>1927</v>
      </c>
      <c r="I22" s="23">
        <v>1515</v>
      </c>
      <c r="J22" s="56">
        <f t="shared" si="8"/>
        <v>1423</v>
      </c>
      <c r="K22" s="22">
        <v>688</v>
      </c>
      <c r="L22" s="23">
        <v>735</v>
      </c>
      <c r="M22" s="59">
        <f>3556-3572</f>
        <v>-16</v>
      </c>
      <c r="N22" s="60">
        <f>2338-2347</f>
        <v>-9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44FE-8116-44CF-B594-CF19B4FA56FD}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인구 및 세대현황</vt:lpstr>
      <vt:lpstr>Sheet1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2024-08-02T08:41:20Z</dcterms:modified>
</cp:coreProperties>
</file>